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622"/>
  <workbookPr/>
  <mc:AlternateContent xmlns:mc="http://schemas.openxmlformats.org/markup-compatibility/2006">
    <mc:Choice Requires="x15">
      <x15ac:absPath xmlns:x15ac="http://schemas.microsoft.com/office/spreadsheetml/2010/11/ac" url="H:\"/>
    </mc:Choice>
  </mc:AlternateContent>
  <xr:revisionPtr revIDLastSave="0" documentId="13_ncr:1_{18881AD1-A537-43E7-B07B-B8A732C2BAE6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kapitulace stavby" sheetId="1" r:id="rId1"/>
    <sheet name="Objekt1 - SO-01 1 Pol" sheetId="2" r:id="rId2"/>
  </sheets>
  <definedNames>
    <definedName name="_xlnm._FilterDatabase" localSheetId="1" hidden="1">'Objekt1 - SO-01 1 Pol'!$C$132:$K$229</definedName>
    <definedName name="_xlnm.Print_Titles" localSheetId="1">'Objekt1 - SO-01 1 Pol'!$132:$132</definedName>
    <definedName name="_xlnm.Print_Titles" localSheetId="0">'Rekapitulace stavby'!$92:$92</definedName>
    <definedName name="_xlnm.Print_Area" localSheetId="1">'Objekt1 - SO-01 1 Pol'!$C$4:$J$76,'Objekt1 - SO-01 1 Pol'!$C$120:$J$229</definedName>
    <definedName name="_xlnm.Print_Area" localSheetId="0">'Rekapitulace stavby'!$D$4:$AO$76,'Rekapitulace stavby'!$C$82:$AQ$96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9" i="2" l="1"/>
  <c r="J38" i="2"/>
  <c r="AY95" i="1"/>
  <c r="J37" i="2"/>
  <c r="AX95" i="1"/>
  <c r="BI229" i="2"/>
  <c r="BH229" i="2"/>
  <c r="BG229" i="2"/>
  <c r="BF229" i="2"/>
  <c r="T229" i="2"/>
  <c r="T228" i="2"/>
  <c r="R229" i="2"/>
  <c r="R228" i="2"/>
  <c r="P229" i="2"/>
  <c r="P228" i="2"/>
  <c r="BI226" i="2"/>
  <c r="BH226" i="2"/>
  <c r="BG226" i="2"/>
  <c r="BF226" i="2"/>
  <c r="T226" i="2"/>
  <c r="R226" i="2"/>
  <c r="P226" i="2"/>
  <c r="BI224" i="2"/>
  <c r="BH224" i="2"/>
  <c r="BG224" i="2"/>
  <c r="BF224" i="2"/>
  <c r="T224" i="2"/>
  <c r="R224" i="2"/>
  <c r="P224" i="2"/>
  <c r="BI222" i="2"/>
  <c r="BH222" i="2"/>
  <c r="BG222" i="2"/>
  <c r="BF222" i="2"/>
  <c r="T222" i="2"/>
  <c r="R222" i="2"/>
  <c r="P222" i="2"/>
  <c r="BI221" i="2"/>
  <c r="BH221" i="2"/>
  <c r="BG221" i="2"/>
  <c r="BF221" i="2"/>
  <c r="T221" i="2"/>
  <c r="R221" i="2"/>
  <c r="P221" i="2"/>
  <c r="BI219" i="2"/>
  <c r="BH219" i="2"/>
  <c r="BG219" i="2"/>
  <c r="BF219" i="2"/>
  <c r="T219" i="2"/>
  <c r="R219" i="2"/>
  <c r="P219" i="2"/>
  <c r="BI218" i="2"/>
  <c r="BH218" i="2"/>
  <c r="BG218" i="2"/>
  <c r="BF218" i="2"/>
  <c r="T218" i="2"/>
  <c r="R218" i="2"/>
  <c r="P218" i="2"/>
  <c r="BI216" i="2"/>
  <c r="BH216" i="2"/>
  <c r="BG216" i="2"/>
  <c r="BF216" i="2"/>
  <c r="T216" i="2"/>
  <c r="R216" i="2"/>
  <c r="P216" i="2"/>
  <c r="BI214" i="2"/>
  <c r="BH214" i="2"/>
  <c r="BG214" i="2"/>
  <c r="BF214" i="2"/>
  <c r="T214" i="2"/>
  <c r="R214" i="2"/>
  <c r="P214" i="2"/>
  <c r="BI213" i="2"/>
  <c r="BH213" i="2"/>
  <c r="BG213" i="2"/>
  <c r="BF213" i="2"/>
  <c r="T213" i="2"/>
  <c r="R213" i="2"/>
  <c r="P213" i="2"/>
  <c r="BI212" i="2"/>
  <c r="BH212" i="2"/>
  <c r="BG212" i="2"/>
  <c r="BF212" i="2"/>
  <c r="T212" i="2"/>
  <c r="R212" i="2"/>
  <c r="P212" i="2"/>
  <c r="BI211" i="2"/>
  <c r="BH211" i="2"/>
  <c r="BG211" i="2"/>
  <c r="BF211" i="2"/>
  <c r="T211" i="2"/>
  <c r="R211" i="2"/>
  <c r="P211" i="2"/>
  <c r="BI209" i="2"/>
  <c r="BH209" i="2"/>
  <c r="BG209" i="2"/>
  <c r="BF209" i="2"/>
  <c r="T209" i="2"/>
  <c r="R209" i="2"/>
  <c r="P209" i="2"/>
  <c r="BI207" i="2"/>
  <c r="BH207" i="2"/>
  <c r="BG207" i="2"/>
  <c r="BF207" i="2"/>
  <c r="T207" i="2"/>
  <c r="R207" i="2"/>
  <c r="P207" i="2"/>
  <c r="BI206" i="2"/>
  <c r="BH206" i="2"/>
  <c r="BG206" i="2"/>
  <c r="BF206" i="2"/>
  <c r="T206" i="2"/>
  <c r="R206" i="2"/>
  <c r="P206" i="2"/>
  <c r="BI205" i="2"/>
  <c r="BH205" i="2"/>
  <c r="BG205" i="2"/>
  <c r="BF205" i="2"/>
  <c r="T205" i="2"/>
  <c r="R205" i="2"/>
  <c r="P205" i="2"/>
  <c r="BI204" i="2"/>
  <c r="BH204" i="2"/>
  <c r="BG204" i="2"/>
  <c r="BF204" i="2"/>
  <c r="T204" i="2"/>
  <c r="R204" i="2"/>
  <c r="P204" i="2"/>
  <c r="BI203" i="2"/>
  <c r="BH203" i="2"/>
  <c r="BG203" i="2"/>
  <c r="BF203" i="2"/>
  <c r="T203" i="2"/>
  <c r="R203" i="2"/>
  <c r="P203" i="2"/>
  <c r="BI202" i="2"/>
  <c r="BH202" i="2"/>
  <c r="BG202" i="2"/>
  <c r="BF202" i="2"/>
  <c r="T202" i="2"/>
  <c r="R202" i="2"/>
  <c r="P202" i="2"/>
  <c r="BI201" i="2"/>
  <c r="BH201" i="2"/>
  <c r="BG201" i="2"/>
  <c r="BF201" i="2"/>
  <c r="T201" i="2"/>
  <c r="R201" i="2"/>
  <c r="P201" i="2"/>
  <c r="BI200" i="2"/>
  <c r="BH200" i="2"/>
  <c r="BG200" i="2"/>
  <c r="BF200" i="2"/>
  <c r="T200" i="2"/>
  <c r="R200" i="2"/>
  <c r="P200" i="2"/>
  <c r="BI199" i="2"/>
  <c r="BH199" i="2"/>
  <c r="BG199" i="2"/>
  <c r="BF199" i="2"/>
  <c r="T199" i="2"/>
  <c r="R199" i="2"/>
  <c r="P199" i="2"/>
  <c r="BI198" i="2"/>
  <c r="BH198" i="2"/>
  <c r="BG198" i="2"/>
  <c r="BF198" i="2"/>
  <c r="T198" i="2"/>
  <c r="R198" i="2"/>
  <c r="P198" i="2"/>
  <c r="BI197" i="2"/>
  <c r="BH197" i="2"/>
  <c r="BG197" i="2"/>
  <c r="BF197" i="2"/>
  <c r="T197" i="2"/>
  <c r="R197" i="2"/>
  <c r="P197" i="2"/>
  <c r="BI196" i="2"/>
  <c r="BH196" i="2"/>
  <c r="BG196" i="2"/>
  <c r="BF196" i="2"/>
  <c r="T196" i="2"/>
  <c r="R196" i="2"/>
  <c r="P196" i="2"/>
  <c r="BI195" i="2"/>
  <c r="BH195" i="2"/>
  <c r="BG195" i="2"/>
  <c r="BF195" i="2"/>
  <c r="T195" i="2"/>
  <c r="R195" i="2"/>
  <c r="P195" i="2"/>
  <c r="BI194" i="2"/>
  <c r="BH194" i="2"/>
  <c r="BG194" i="2"/>
  <c r="BF194" i="2"/>
  <c r="T194" i="2"/>
  <c r="R194" i="2"/>
  <c r="P194" i="2"/>
  <c r="BI192" i="2"/>
  <c r="BH192" i="2"/>
  <c r="BG192" i="2"/>
  <c r="BF192" i="2"/>
  <c r="T192" i="2"/>
  <c r="R192" i="2"/>
  <c r="P192" i="2"/>
  <c r="BI190" i="2"/>
  <c r="BH190" i="2"/>
  <c r="BG190" i="2"/>
  <c r="BF190" i="2"/>
  <c r="T190" i="2"/>
  <c r="R190" i="2"/>
  <c r="P190" i="2"/>
  <c r="BI188" i="2"/>
  <c r="BH188" i="2"/>
  <c r="BG188" i="2"/>
  <c r="BF188" i="2"/>
  <c r="T188" i="2"/>
  <c r="R188" i="2"/>
  <c r="P188" i="2"/>
  <c r="BI186" i="2"/>
  <c r="BH186" i="2"/>
  <c r="BG186" i="2"/>
  <c r="BF186" i="2"/>
  <c r="T186" i="2"/>
  <c r="R186" i="2"/>
  <c r="P186" i="2"/>
  <c r="BI184" i="2"/>
  <c r="BH184" i="2"/>
  <c r="BG184" i="2"/>
  <c r="BF184" i="2"/>
  <c r="T184" i="2"/>
  <c r="R184" i="2"/>
  <c r="P184" i="2"/>
  <c r="BI182" i="2"/>
  <c r="BH182" i="2"/>
  <c r="BG182" i="2"/>
  <c r="BF182" i="2"/>
  <c r="T182" i="2"/>
  <c r="R182" i="2"/>
  <c r="P182" i="2"/>
  <c r="BI180" i="2"/>
  <c r="BH180" i="2"/>
  <c r="BG180" i="2"/>
  <c r="BF180" i="2"/>
  <c r="T180" i="2"/>
  <c r="R180" i="2"/>
  <c r="P180" i="2"/>
  <c r="BI179" i="2"/>
  <c r="BH179" i="2"/>
  <c r="BG179" i="2"/>
  <c r="BF179" i="2"/>
  <c r="T179" i="2"/>
  <c r="R179" i="2"/>
  <c r="P179" i="2"/>
  <c r="BI177" i="2"/>
  <c r="BH177" i="2"/>
  <c r="BG177" i="2"/>
  <c r="BF177" i="2"/>
  <c r="T177" i="2"/>
  <c r="R177" i="2"/>
  <c r="P177" i="2"/>
  <c r="BI175" i="2"/>
  <c r="BH175" i="2"/>
  <c r="BG175" i="2"/>
  <c r="BF175" i="2"/>
  <c r="T175" i="2"/>
  <c r="R175" i="2"/>
  <c r="P175" i="2"/>
  <c r="BI173" i="2"/>
  <c r="BH173" i="2"/>
  <c r="BG173" i="2"/>
  <c r="BF173" i="2"/>
  <c r="T173" i="2"/>
  <c r="R173" i="2"/>
  <c r="P173" i="2"/>
  <c r="BI171" i="2"/>
  <c r="BH171" i="2"/>
  <c r="BG171" i="2"/>
  <c r="BF171" i="2"/>
  <c r="T171" i="2"/>
  <c r="R171" i="2"/>
  <c r="P171" i="2"/>
  <c r="BI170" i="2"/>
  <c r="BH170" i="2"/>
  <c r="BG170" i="2"/>
  <c r="BF170" i="2"/>
  <c r="T170" i="2"/>
  <c r="R170" i="2"/>
  <c r="P170" i="2"/>
  <c r="BI169" i="2"/>
  <c r="BH169" i="2"/>
  <c r="BG169" i="2"/>
  <c r="BF169" i="2"/>
  <c r="T169" i="2"/>
  <c r="R169" i="2"/>
  <c r="P169" i="2"/>
  <c r="BI168" i="2"/>
  <c r="BH168" i="2"/>
  <c r="BG168" i="2"/>
  <c r="BF168" i="2"/>
  <c r="T168" i="2"/>
  <c r="R168" i="2"/>
  <c r="P168" i="2"/>
  <c r="BI166" i="2"/>
  <c r="BH166" i="2"/>
  <c r="BG166" i="2"/>
  <c r="BF166" i="2"/>
  <c r="T166" i="2"/>
  <c r="R166" i="2"/>
  <c r="P166" i="2"/>
  <c r="BI165" i="2"/>
  <c r="BH165" i="2"/>
  <c r="BG165" i="2"/>
  <c r="BF165" i="2"/>
  <c r="T165" i="2"/>
  <c r="R165" i="2"/>
  <c r="P165" i="2"/>
  <c r="BI163" i="2"/>
  <c r="BH163" i="2"/>
  <c r="BG163" i="2"/>
  <c r="BF163" i="2"/>
  <c r="T163" i="2"/>
  <c r="R163" i="2"/>
  <c r="P163" i="2"/>
  <c r="BI161" i="2"/>
  <c r="BH161" i="2"/>
  <c r="BG161" i="2"/>
  <c r="BF161" i="2"/>
  <c r="T161" i="2"/>
  <c r="R161" i="2"/>
  <c r="P161" i="2"/>
  <c r="BI159" i="2"/>
  <c r="BH159" i="2"/>
  <c r="BG159" i="2"/>
  <c r="BF159" i="2"/>
  <c r="T159" i="2"/>
  <c r="R159" i="2"/>
  <c r="P159" i="2"/>
  <c r="BI156" i="2"/>
  <c r="BH156" i="2"/>
  <c r="BG156" i="2"/>
  <c r="BF156" i="2"/>
  <c r="T156" i="2"/>
  <c r="R156" i="2"/>
  <c r="P156" i="2"/>
  <c r="BI154" i="2"/>
  <c r="BH154" i="2"/>
  <c r="BG154" i="2"/>
  <c r="BF154" i="2"/>
  <c r="T154" i="2"/>
  <c r="R154" i="2"/>
  <c r="P154" i="2"/>
  <c r="BI152" i="2"/>
  <c r="BH152" i="2"/>
  <c r="BG152" i="2"/>
  <c r="BF152" i="2"/>
  <c r="T152" i="2"/>
  <c r="R152" i="2"/>
  <c r="P152" i="2"/>
  <c r="BI150" i="2"/>
  <c r="BH150" i="2"/>
  <c r="BG150" i="2"/>
  <c r="BF150" i="2"/>
  <c r="T150" i="2"/>
  <c r="R150" i="2"/>
  <c r="P150" i="2"/>
  <c r="BI148" i="2"/>
  <c r="BH148" i="2"/>
  <c r="BG148" i="2"/>
  <c r="BF148" i="2"/>
  <c r="T148" i="2"/>
  <c r="R148" i="2"/>
  <c r="P148" i="2"/>
  <c r="BI146" i="2"/>
  <c r="BH146" i="2"/>
  <c r="BG146" i="2"/>
  <c r="BF146" i="2"/>
  <c r="T146" i="2"/>
  <c r="R146" i="2"/>
  <c r="P146" i="2"/>
  <c r="BI145" i="2"/>
  <c r="BH145" i="2"/>
  <c r="BG145" i="2"/>
  <c r="BF145" i="2"/>
  <c r="T145" i="2"/>
  <c r="R145" i="2"/>
  <c r="P145" i="2"/>
  <c r="BI143" i="2"/>
  <c r="BH143" i="2"/>
  <c r="BG143" i="2"/>
  <c r="BF143" i="2"/>
  <c r="T143" i="2"/>
  <c r="R143" i="2"/>
  <c r="P143" i="2"/>
  <c r="BI142" i="2"/>
  <c r="BH142" i="2"/>
  <c r="BG142" i="2"/>
  <c r="BF142" i="2"/>
  <c r="T142" i="2"/>
  <c r="R142" i="2"/>
  <c r="P142" i="2"/>
  <c r="BI140" i="2"/>
  <c r="BH140" i="2"/>
  <c r="BG140" i="2"/>
  <c r="BF140" i="2"/>
  <c r="T140" i="2"/>
  <c r="R140" i="2"/>
  <c r="P140" i="2"/>
  <c r="BI139" i="2"/>
  <c r="BH139" i="2"/>
  <c r="BG139" i="2"/>
  <c r="BF139" i="2"/>
  <c r="T139" i="2"/>
  <c r="R139" i="2"/>
  <c r="P139" i="2"/>
  <c r="BI137" i="2"/>
  <c r="BH137" i="2"/>
  <c r="BG137" i="2"/>
  <c r="BF137" i="2"/>
  <c r="T137" i="2"/>
  <c r="R137" i="2"/>
  <c r="P137" i="2"/>
  <c r="BI136" i="2"/>
  <c r="BH136" i="2"/>
  <c r="BG136" i="2"/>
  <c r="BF136" i="2"/>
  <c r="T136" i="2"/>
  <c r="R136" i="2"/>
  <c r="P136" i="2"/>
  <c r="BI135" i="2"/>
  <c r="BH135" i="2"/>
  <c r="BG135" i="2"/>
  <c r="BF135" i="2"/>
  <c r="T135" i="2"/>
  <c r="R135" i="2"/>
  <c r="P135" i="2"/>
  <c r="F127" i="2"/>
  <c r="E125" i="2"/>
  <c r="BI112" i="2"/>
  <c r="BH112" i="2"/>
  <c r="BG112" i="2"/>
  <c r="BE112" i="2"/>
  <c r="BI111" i="2"/>
  <c r="BH111" i="2"/>
  <c r="BG111" i="2"/>
  <c r="BF111" i="2"/>
  <c r="BE111" i="2"/>
  <c r="BI110" i="2"/>
  <c r="BH110" i="2"/>
  <c r="BG110" i="2"/>
  <c r="BF110" i="2"/>
  <c r="BE110" i="2"/>
  <c r="BI109" i="2"/>
  <c r="BH109" i="2"/>
  <c r="BG109" i="2"/>
  <c r="BF109" i="2"/>
  <c r="BE109" i="2"/>
  <c r="BI108" i="2"/>
  <c r="BH108" i="2"/>
  <c r="BG108" i="2"/>
  <c r="BF108" i="2"/>
  <c r="BE108" i="2"/>
  <c r="BI107" i="2"/>
  <c r="BH107" i="2"/>
  <c r="BG107" i="2"/>
  <c r="BF107" i="2"/>
  <c r="BE107" i="2"/>
  <c r="F89" i="2"/>
  <c r="E87" i="2"/>
  <c r="J24" i="2"/>
  <c r="E24" i="2"/>
  <c r="J92" i="2"/>
  <c r="J23" i="2"/>
  <c r="J21" i="2"/>
  <c r="E21" i="2"/>
  <c r="J129" i="2"/>
  <c r="J20" i="2"/>
  <c r="J18" i="2"/>
  <c r="E18" i="2"/>
  <c r="F92" i="2"/>
  <c r="J17" i="2"/>
  <c r="J15" i="2"/>
  <c r="E15" i="2"/>
  <c r="F129" i="2"/>
  <c r="J14" i="2"/>
  <c r="J12" i="2"/>
  <c r="J89" i="2" s="1"/>
  <c r="E7" i="2"/>
  <c r="E85" i="2"/>
  <c r="L90" i="1"/>
  <c r="AM90" i="1"/>
  <c r="AM89" i="1"/>
  <c r="L89" i="1"/>
  <c r="AM87" i="1"/>
  <c r="L87" i="1"/>
  <c r="L85" i="1"/>
  <c r="L84" i="1"/>
  <c r="J222" i="2"/>
  <c r="J206" i="2"/>
  <c r="J199" i="2"/>
  <c r="J184" i="2"/>
  <c r="BK169" i="2"/>
  <c r="BK152" i="2"/>
  <c r="J143" i="2"/>
  <c r="J219" i="2"/>
  <c r="BK211" i="2"/>
  <c r="J205" i="2"/>
  <c r="BK192" i="2"/>
  <c r="J180" i="2"/>
  <c r="J169" i="2"/>
  <c r="J152" i="2"/>
  <c r="BK139" i="2"/>
  <c r="BK221" i="2"/>
  <c r="BK207" i="2"/>
  <c r="J201" i="2"/>
  <c r="J182" i="2"/>
  <c r="BK165" i="2"/>
  <c r="J146" i="2"/>
  <c r="BK136" i="2"/>
  <c r="J213" i="2"/>
  <c r="BK201" i="2"/>
  <c r="J195" i="2"/>
  <c r="J188" i="2"/>
  <c r="BK171" i="2"/>
  <c r="J163" i="2"/>
  <c r="BK140" i="2"/>
  <c r="BK216" i="2"/>
  <c r="J209" i="2"/>
  <c r="J203" i="2"/>
  <c r="BK194" i="2"/>
  <c r="BK180" i="2"/>
  <c r="J166" i="2"/>
  <c r="BK146" i="2"/>
  <c r="J135" i="2"/>
  <c r="J224" i="2"/>
  <c r="BK213" i="2"/>
  <c r="BK209" i="2"/>
  <c r="BK200" i="2"/>
  <c r="BK184" i="2"/>
  <c r="J171" i="2"/>
  <c r="BK163" i="2"/>
  <c r="BK145" i="2"/>
  <c r="BK229" i="2"/>
  <c r="J216" i="2"/>
  <c r="BK203" i="2"/>
  <c r="BK195" i="2"/>
  <c r="BK177" i="2"/>
  <c r="J156" i="2"/>
  <c r="BK142" i="2"/>
  <c r="BK214" i="2"/>
  <c r="J202" i="2"/>
  <c r="J197" i="2"/>
  <c r="BK190" i="2"/>
  <c r="J173" i="2"/>
  <c r="BK166" i="2"/>
  <c r="J159" i="2"/>
  <c r="J139" i="2"/>
  <c r="J221" i="2"/>
  <c r="BK204" i="2"/>
  <c r="J198" i="2"/>
  <c r="BK186" i="2"/>
  <c r="BK179" i="2"/>
  <c r="BK159" i="2"/>
  <c r="J148" i="2"/>
  <c r="J142" i="2"/>
  <c r="BK226" i="2"/>
  <c r="J218" i="2"/>
  <c r="J207" i="2"/>
  <c r="BK197" i="2"/>
  <c r="J186" i="2"/>
  <c r="BK173" i="2"/>
  <c r="J165" i="2"/>
  <c r="BK150" i="2"/>
  <c r="BK135" i="2"/>
  <c r="BK218" i="2"/>
  <c r="J204" i="2"/>
  <c r="J200" i="2"/>
  <c r="J190" i="2"/>
  <c r="BK175" i="2"/>
  <c r="BK154" i="2"/>
  <c r="BK137" i="2"/>
  <c r="BK219" i="2"/>
  <c r="BK205" i="2"/>
  <c r="BK198" i="2"/>
  <c r="J192" i="2"/>
  <c r="J175" i="2"/>
  <c r="J168" i="2"/>
  <c r="J150" i="2"/>
  <c r="J137" i="2"/>
  <c r="J226" i="2"/>
  <c r="J211" i="2"/>
  <c r="BK202" i="2"/>
  <c r="BK188" i="2"/>
  <c r="BK170" i="2"/>
  <c r="J154" i="2"/>
  <c r="J145" i="2"/>
  <c r="J136" i="2"/>
  <c r="BK222" i="2"/>
  <c r="J212" i="2"/>
  <c r="BK206" i="2"/>
  <c r="J196" i="2"/>
  <c r="BK182" i="2"/>
  <c r="BK168" i="2"/>
  <c r="BK156" i="2"/>
  <c r="J140" i="2"/>
  <c r="BK224" i="2"/>
  <c r="J214" i="2"/>
  <c r="BK196" i="2"/>
  <c r="J179" i="2"/>
  <c r="J161" i="2"/>
  <c r="BK143" i="2"/>
  <c r="J229" i="2"/>
  <c r="BK212" i="2"/>
  <c r="BK199" i="2"/>
  <c r="J194" i="2"/>
  <c r="J177" i="2"/>
  <c r="J170" i="2"/>
  <c r="BK161" i="2"/>
  <c r="BK148" i="2"/>
  <c r="AS94" i="1"/>
  <c r="BK134" i="2" l="1"/>
  <c r="BK158" i="2"/>
  <c r="J158" i="2" s="1"/>
  <c r="J98" i="2" s="1"/>
  <c r="BK174" i="2"/>
  <c r="J174" i="2"/>
  <c r="J99" i="2"/>
  <c r="R174" i="2"/>
  <c r="T134" i="2"/>
  <c r="R158" i="2"/>
  <c r="T191" i="2"/>
  <c r="R215" i="2"/>
  <c r="P220" i="2"/>
  <c r="P134" i="2"/>
  <c r="P158" i="2"/>
  <c r="P174" i="2"/>
  <c r="BK191" i="2"/>
  <c r="J191" i="2"/>
  <c r="J100" i="2"/>
  <c r="BK215" i="2"/>
  <c r="J215" i="2"/>
  <c r="J101" i="2"/>
  <c r="BK220" i="2"/>
  <c r="J220" i="2"/>
  <c r="J102" i="2"/>
  <c r="T220" i="2"/>
  <c r="R134" i="2"/>
  <c r="T158" i="2"/>
  <c r="T174" i="2"/>
  <c r="P191" i="2"/>
  <c r="R191" i="2"/>
  <c r="P215" i="2"/>
  <c r="T215" i="2"/>
  <c r="R220" i="2"/>
  <c r="BK228" i="2"/>
  <c r="J228" i="2"/>
  <c r="J103" i="2"/>
  <c r="F91" i="2"/>
  <c r="F130" i="2"/>
  <c r="BE135" i="2"/>
  <c r="BE143" i="2"/>
  <c r="BE145" i="2"/>
  <c r="BE154" i="2"/>
  <c r="BE168" i="2"/>
  <c r="BE180" i="2"/>
  <c r="BE182" i="2"/>
  <c r="BE194" i="2"/>
  <c r="BE203" i="2"/>
  <c r="BE207" i="2"/>
  <c r="BE216" i="2"/>
  <c r="BE218" i="2"/>
  <c r="BE221" i="2"/>
  <c r="BE229" i="2"/>
  <c r="E123" i="2"/>
  <c r="J127" i="2"/>
  <c r="J130" i="2"/>
  <c r="BE148" i="2"/>
  <c r="BE150" i="2"/>
  <c r="BE156" i="2"/>
  <c r="BE166" i="2"/>
  <c r="BE169" i="2"/>
  <c r="BE170" i="2"/>
  <c r="BE171" i="2"/>
  <c r="BE179" i="2"/>
  <c r="BE184" i="2"/>
  <c r="BE192" i="2"/>
  <c r="BE197" i="2"/>
  <c r="BE204" i="2"/>
  <c r="BE205" i="2"/>
  <c r="BE206" i="2"/>
  <c r="BE209" i="2"/>
  <c r="BE211" i="2"/>
  <c r="BE212" i="2"/>
  <c r="BE213" i="2"/>
  <c r="BE219" i="2"/>
  <c r="BE222" i="2"/>
  <c r="BE226" i="2"/>
  <c r="BE142" i="2"/>
  <c r="BE146" i="2"/>
  <c r="BE152" i="2"/>
  <c r="BE159" i="2"/>
  <c r="BE165" i="2"/>
  <c r="BE175" i="2"/>
  <c r="BE177" i="2"/>
  <c r="BE186" i="2"/>
  <c r="BE188" i="2"/>
  <c r="BE195" i="2"/>
  <c r="BE198" i="2"/>
  <c r="BE201" i="2"/>
  <c r="BE202" i="2"/>
  <c r="BE214" i="2"/>
  <c r="J91" i="2"/>
  <c r="BE136" i="2"/>
  <c r="BE137" i="2"/>
  <c r="BE139" i="2"/>
  <c r="BE140" i="2"/>
  <c r="BE161" i="2"/>
  <c r="BE163" i="2"/>
  <c r="BE173" i="2"/>
  <c r="BE190" i="2"/>
  <c r="BE196" i="2"/>
  <c r="BE199" i="2"/>
  <c r="BE200" i="2"/>
  <c r="BE224" i="2"/>
  <c r="F37" i="2"/>
  <c r="BB95" i="1" s="1"/>
  <c r="BB94" i="1" s="1"/>
  <c r="AX94" i="1" s="1"/>
  <c r="F39" i="2"/>
  <c r="BD95" i="1" s="1"/>
  <c r="BD94" i="1" s="1"/>
  <c r="W33" i="1" s="1"/>
  <c r="F38" i="2"/>
  <c r="BC95" i="1" s="1"/>
  <c r="BC94" i="1" s="1"/>
  <c r="W32" i="1" s="1"/>
  <c r="P133" i="2" l="1"/>
  <c r="AU95" i="1" s="1"/>
  <c r="AU94" i="1" s="1"/>
  <c r="R133" i="2"/>
  <c r="T133" i="2"/>
  <c r="BK133" i="2"/>
  <c r="J133" i="2" s="1"/>
  <c r="J96" i="2" s="1"/>
  <c r="J30" i="2" s="1"/>
  <c r="J112" i="2" s="1"/>
  <c r="BF112" i="2" s="1"/>
  <c r="J36" i="2" s="1"/>
  <c r="AW95" i="1" s="1"/>
  <c r="J134" i="2"/>
  <c r="J97" i="2"/>
  <c r="W31" i="1"/>
  <c r="F35" i="2"/>
  <c r="AZ95" i="1" s="1"/>
  <c r="AZ94" i="1" s="1"/>
  <c r="AV94" i="1" s="1"/>
  <c r="AK29" i="1" s="1"/>
  <c r="J35" i="2"/>
  <c r="AV95" i="1" s="1"/>
  <c r="AY94" i="1"/>
  <c r="AT95" i="1" l="1"/>
  <c r="F36" i="2"/>
  <c r="BA95" i="1" s="1"/>
  <c r="BA94" i="1" s="1"/>
  <c r="W30" i="1" s="1"/>
  <c r="W29" i="1"/>
  <c r="J106" i="2"/>
  <c r="J114" i="2" s="1"/>
  <c r="J31" i="2" l="1"/>
  <c r="J32" i="2" s="1"/>
  <c r="AG95" i="1" s="1"/>
  <c r="AG94" i="1" s="1"/>
  <c r="AK26" i="1" s="1"/>
  <c r="AW94" i="1"/>
  <c r="AK30" i="1" s="1"/>
  <c r="AK35" i="1" l="1"/>
  <c r="J41" i="2"/>
  <c r="AN95" i="1"/>
  <c r="AT94" i="1"/>
  <c r="AN94" i="1" l="1"/>
</calcChain>
</file>

<file path=xl/sharedStrings.xml><?xml version="1.0" encoding="utf-8"?>
<sst xmlns="http://schemas.openxmlformats.org/spreadsheetml/2006/main" count="1287" uniqueCount="351">
  <si>
    <t>Export Komplet</t>
  </si>
  <si>
    <t/>
  </si>
  <si>
    <t>2.0</t>
  </si>
  <si>
    <t>ZAMOK</t>
  </si>
  <si>
    <t>False</t>
  </si>
  <si>
    <t>{24d7695a-6581-41a8-97f1-9f710c994356}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</si>
  <si>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</si>
  <si>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</si>
  <si>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</si>
  <si>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</si>
  <si>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</si>
  <si>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</si>
  <si>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</si>
  <si>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</si>
  <si>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IMPORT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</si>
  <si>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</si>
  <si>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</si>
  <si>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24_005 - Enviromentální učebna Ekocentrum SO-02 _ zadání</t>
  </si>
  <si>
    <t>KSO:</t>
  </si>
  <si>
    <t>CC-CZ:</t>
  </si>
  <si>
    <t>Místo:</t>
  </si>
  <si>
    <t xml:space="preserve"> </t>
  </si>
  <si>
    <t>Datum: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</si>
  <si>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</si>
  <si>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</si>
  <si>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</si>
  <si>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</si>
  <si>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</si>
  <si>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</si>
  <si>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</si>
  <si>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</si>
  <si>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</si>
  <si>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</si>
  <si>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</si>
  <si>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</si>
  <si>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</si>
  <si>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</si>
  <si>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</si>
  <si>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</si>
  <si>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</si>
  <si>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</si>
  <si>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</si>
  <si>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</si>
  <si>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</si>
  <si>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</si>
  <si>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</si>
  <si>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</si>
  <si>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</si>
  <si>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</si>
  <si>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</si>
  <si>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</si>
  <si>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</si>
  <si>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</si>
  <si>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</si>
  <si>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</si>
  <si>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</si>
  <si>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</si>
  <si>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</si>
  <si>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</si>
  <si>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</si>
  <si>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</si>
  <si>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</si>
  <si>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</si>
  <si>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</si>
  <si>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</si>
  <si>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</si>
  <si>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</si>
  <si>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</si>
  <si>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</si>
  <si>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</si>
  <si>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</si>
  <si>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</si>
  <si>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</si>
  <si>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</si>
  <si>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{00000000-0000-0000-0000-000000000000}</t>
  </si>
  <si>
    <t>/</t>
  </si>
  <si>
    <t>Objekt1</t>
  </si>
  <si>
    <t>SO-01 1 Pol</t>
  </si>
  <si>
    <t>STA</t>
  </si>
  <si>
    <t>1</t>
  </si>
  <si>
    <t>{06e01269-39e6-4674-bc64-7fd4eb072611}</t>
  </si>
  <si>
    <t>2</t>
  </si>
  <si>
    <t>KRYCÍ LIST SOUPISU PRACÍ</t>
  </si>
  <si>
    <t>Objekt:</t>
  </si>
  <si>
    <t>Objekt1 - SO-01 1 Pol</t>
  </si>
  <si>
    <t>Náklady z rozpočtu</t>
  </si>
  <si>
    <t>Ostatní náklady</t>
  </si>
  <si>
    <t>REKAPITULACE ČLENĚNÍ SOUPISU PRACÍ</t>
  </si>
  <si>
    <t>Kód dílu - Popis</t>
  </si>
  <si>
    <t>Cena celkem [CZK]</t>
  </si>
  <si>
    <t>1) Náklady ze soupisu prací</t>
  </si>
  <si>
    <t>-1</t>
  </si>
  <si>
    <t>D1 - Kotelny</t>
  </si>
  <si>
    <t>D2 - Strojovny</t>
  </si>
  <si>
    <t>D3 - Rozvod potrubí</t>
  </si>
  <si>
    <t>D4 - Armatury</t>
  </si>
  <si>
    <t>D5 - Ostatní</t>
  </si>
  <si>
    <t>D6 - Vedlejší náklady</t>
  </si>
  <si>
    <t>D7 - Ostatní náklady</t>
  </si>
  <si>
    <t>2) Ostatní náklady</t>
  </si>
  <si>
    <t>Zařízení staveniště</t>
  </si>
  <si>
    <t>VRN</t>
  </si>
  <si>
    <t>Projektové práce</t>
  </si>
  <si>
    <t>Územní vlivy</t>
  </si>
  <si>
    <t>Provozní vlivy</t>
  </si>
  <si>
    <t>Jiné VRN</t>
  </si>
  <si>
    <t>Kompletační činnost</t>
  </si>
  <si>
    <t>KOMPLETACNA</t>
  </si>
  <si>
    <t>Celkové náklady za stavbu 1) + 2)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</si>
  <si>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</si>
  <si>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</si>
  <si>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</si>
  <si>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</si>
  <si>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</si>
  <si>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</si>
  <si>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</si>
  <si>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</si>
  <si>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</si>
  <si>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</si>
  <si>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</si>
  <si>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</si>
  <si>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</si>
  <si>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D1</t>
  </si>
  <si>
    <t>Kotelny</t>
  </si>
  <si>
    <t>ROZPOCET</t>
  </si>
  <si>
    <t>K</t>
  </si>
  <si>
    <t>Pol1</t>
  </si>
  <si>
    <t>Montáž a propojení technologické části kotelny</t>
  </si>
  <si>
    <t>ks</t>
  </si>
  <si>
    <t>4</t>
  </si>
  <si>
    <t>Pol2</t>
  </si>
  <si>
    <t>Autorizované uvedení do provozu tepelného čerpadla</t>
  </si>
  <si>
    <t>Pol3</t>
  </si>
  <si>
    <t>Projekt MaR - nutný zásah do stávajícího systému měření a regulace a zpracování podoby komunikace</t>
  </si>
  <si>
    <t>6</t>
  </si>
  <si>
    <t>P</t>
  </si>
  <si>
    <t>Poznámka k položce:_x000D_
nového zdroje tepla se stávajícím</t>
  </si>
  <si>
    <t>Pol4</t>
  </si>
  <si>
    <t>Monitoring TČ</t>
  </si>
  <si>
    <t>8</t>
  </si>
  <si>
    <t>Pol5</t>
  </si>
  <si>
    <t>Ekvitermní regulace výstupní teploty; TČ; ; rozšíření 2 směšovaných</t>
  </si>
  <si>
    <t>10</t>
  </si>
  <si>
    <t>Poznámka k položce:_x000D_
okruhů; akumulace UT, a TV;  cirkulace TV; řízení bivalentního zdroje; prioritní příprava teplé vody; sanitace teplé vody; vzdálené připojení; analytická funkce, prediktivní diagnostika;</t>
  </si>
  <si>
    <t>Pol6</t>
  </si>
  <si>
    <t>Montáž elektro-propojení technologické části</t>
  </si>
  <si>
    <t>Pol7</t>
  </si>
  <si>
    <t>HZS, Práce v tarifní třídě 7 (např. topenář)</t>
  </si>
  <si>
    <t>h</t>
  </si>
  <si>
    <t>14</t>
  </si>
  <si>
    <t>Poznámka k položce:_x000D_
Demontáž, likvidace, atl.přeložení stáv. potrubí: 20_x000D_
Úprava a napojení na stávající rozvody, vypuštění, napuštění, odvzdušnění: 10</t>
  </si>
  <si>
    <t>Pol8</t>
  </si>
  <si>
    <t>Hzs-zkousky v ramci montaz.praci, Topná zkouška</t>
  </si>
  <si>
    <t>16</t>
  </si>
  <si>
    <t>Pol9</t>
  </si>
  <si>
    <t>Hzs-revize provoz.souboru a st.obj., Revize</t>
  </si>
  <si>
    <t>18</t>
  </si>
  <si>
    <t>Poznámka k položce:_x000D_
revize elektro</t>
  </si>
  <si>
    <t>Pol10</t>
  </si>
  <si>
    <t>Tepelné čerpadlo vzduch/voda o výkonu 32,7 kW a COP 3,8  pro A2/W35; hl.ak.výk.70 dB(A);</t>
  </si>
  <si>
    <t>20</t>
  </si>
  <si>
    <t>Poznámka k položce:_x000D_
2-stupňové tepelné čerpadlo vzduch/voda s elektrickým pohonem pro vytápění a ohřev pitné vody v topném zařízen COP 4,4 pro A7/W35; startovací proud 30 A; 2100/1735/955 mm (V/Š/H); 555 kg</t>
  </si>
  <si>
    <t>Pol11</t>
  </si>
  <si>
    <t>Povětrnostní ochranný kryt</t>
  </si>
  <si>
    <t>soubor</t>
  </si>
  <si>
    <t>22</t>
  </si>
  <si>
    <t>Poznámka k položce:_x000D_
– na ochranu před silným větrem</t>
  </si>
  <si>
    <t>Pol12</t>
  </si>
  <si>
    <t>Připojovací sada</t>
  </si>
  <si>
    <t>24</t>
  </si>
  <si>
    <t>Poznámka k položce:_x000D_
– pro hydraulické připojení sekundárního okruhu , – 2 ks speciálně ohýbaného potrubí</t>
  </si>
  <si>
    <t>Pol13</t>
  </si>
  <si>
    <t>Elektrické spojovací vedení 30 m</t>
  </si>
  <si>
    <t>26</t>
  </si>
  <si>
    <t>Poznámka k položce:_x000D_
– k propojení tepelného čerpadla s regulací</t>
  </si>
  <si>
    <t>Pol14</t>
  </si>
  <si>
    <t>MaR kompaktní typový regulátor,  vč.čidel, kabelů, prostorového termostatu (dodávka MaR), - rozvaděč</t>
  </si>
  <si>
    <t>28</t>
  </si>
  <si>
    <t>Poznámka k položce:_x000D_
MaR pro nový zdroj tepla, komunikace se stávajícím systémem automatické regulace pro zdroj tepla (plynový kotel ) a zároveň ovládání stávajícího otopné systému (3 topných větví )_x000D_
Přesun hmot pro kotelny umístěné ve výšce (hloubce) do 6 m_x000D_
vodorovně do 50 m</t>
  </si>
  <si>
    <t>D2</t>
  </si>
  <si>
    <t>Strojovny</t>
  </si>
  <si>
    <t>Pol15</t>
  </si>
  <si>
    <t>Expanzní nádoba  80/6 o obsahu 80 lt, 6 bar</t>
  </si>
  <si>
    <t>30</t>
  </si>
  <si>
    <t>Poznámka k položce:_x000D_
včetně servisní a připojovací armatury</t>
  </si>
  <si>
    <t>Pol16</t>
  </si>
  <si>
    <t>Expanzní nádobaTUV (součást příslušenství) (objem 18 l, 10 bar)</t>
  </si>
  <si>
    <t>32</t>
  </si>
  <si>
    <t>Poznámka k položce:_x000D_
- nádoba pro TUV vč. Armatur</t>
  </si>
  <si>
    <t>Pol17</t>
  </si>
  <si>
    <t>Akumulační nádoba topné vody  750/6 (na vyžádání s max. tlakem 6 bar!) vč. typové izolace,</t>
  </si>
  <si>
    <t>34</t>
  </si>
  <si>
    <t>Poznámka k položce:_x000D_
objem 750 l, Ř980mm, výška 1830mm, hmotnost nádoby 140kg</t>
  </si>
  <si>
    <t>Pol18</t>
  </si>
  <si>
    <t>Elektrický průtokový ohřívač 12 kW</t>
  </si>
  <si>
    <t>36</t>
  </si>
  <si>
    <t>Pol19</t>
  </si>
  <si>
    <t>Bojler 200L NTRR</t>
  </si>
  <si>
    <t>38</t>
  </si>
  <si>
    <t>Poznámka k položce:_x000D_
vč. napojení na stávající rozvod</t>
  </si>
  <si>
    <t>Pol20</t>
  </si>
  <si>
    <t>Oběhové čerpadlo Grundfos Magna3 40/120 vč. Přírub</t>
  </si>
  <si>
    <t>40</t>
  </si>
  <si>
    <t>Pol21</t>
  </si>
  <si>
    <t>Elektronické oběhové čerpadlo Grundfos Alpha 25/60 vč. šroubení</t>
  </si>
  <si>
    <t>42</t>
  </si>
  <si>
    <t>Pol22</t>
  </si>
  <si>
    <t>Elektronické oběhové čerpadlo íGrundfos Alpha 25/80 vč. šroubení</t>
  </si>
  <si>
    <t>44</t>
  </si>
  <si>
    <t>Pol23</t>
  </si>
  <si>
    <t>Demontáž stávající technologie</t>
  </si>
  <si>
    <t>46</t>
  </si>
  <si>
    <t>Poznámka k položce:_x000D_
Demontáž kotle1x,bojleru 2x, solárních kolektorů  , potrubí_x000D_
Přesun hmot pro strojovny v objektech výšky do 6 m</t>
  </si>
  <si>
    <t>311</t>
  </si>
  <si>
    <t>998732101</t>
  </si>
  <si>
    <t>Přesun hmot pro strojovny v objektech v do 6 m</t>
  </si>
  <si>
    <t>%</t>
  </si>
  <si>
    <t>-996616817</t>
  </si>
  <si>
    <t>D3</t>
  </si>
  <si>
    <t>Rozvod potrubí</t>
  </si>
  <si>
    <t>Pol24</t>
  </si>
  <si>
    <t>Tlakové zkoušky potrubí ocelových závitových, plastových, měděných do DN 32</t>
  </si>
  <si>
    <t>m</t>
  </si>
  <si>
    <t>48</t>
  </si>
  <si>
    <t>Poznámka k položce:_x000D_
Včetně dodávky vody, uzavření a zabezpečení konců potrubí.</t>
  </si>
  <si>
    <t>Pol25</t>
  </si>
  <si>
    <t>Tlakové zkoušky potrubí ocelových hladkých do D 51/2,6</t>
  </si>
  <si>
    <t>50</t>
  </si>
  <si>
    <t>Pol26</t>
  </si>
  <si>
    <t>Manžety prostupové přes DN 20 do DN 40</t>
  </si>
  <si>
    <t>kus</t>
  </si>
  <si>
    <t>52</t>
  </si>
  <si>
    <t>Pol27</t>
  </si>
  <si>
    <t>Potrubí CU DN 15 -lisovací</t>
  </si>
  <si>
    <t>54</t>
  </si>
  <si>
    <t>Poznámka k položce:_x000D_
Potrubí včetně tvarovek a zednických výpomocí a izolace</t>
  </si>
  <si>
    <t>Pol28</t>
  </si>
  <si>
    <t>Potrubí CU DN 20 -lisovací</t>
  </si>
  <si>
    <t>56</t>
  </si>
  <si>
    <t>Poznámka k položce:_x000D_
Potrubí včetně tvarovek a zednických výpomocí  izolace</t>
  </si>
  <si>
    <t>Pol29</t>
  </si>
  <si>
    <t>Potrubí CU DN 25 -lisovací</t>
  </si>
  <si>
    <t>58</t>
  </si>
  <si>
    <t>Pol30</t>
  </si>
  <si>
    <t>Potrubí CU DN 32 -lisovací</t>
  </si>
  <si>
    <t>60</t>
  </si>
  <si>
    <t>Pol31</t>
  </si>
  <si>
    <t>Potrubí CU DN 40 -lisovací</t>
  </si>
  <si>
    <t>62</t>
  </si>
  <si>
    <t>Pol32</t>
  </si>
  <si>
    <t>Přesun hmot pro rozvody potrubí v objektech výšky do 24 m</t>
  </si>
  <si>
    <t>64</t>
  </si>
  <si>
    <t>D4</t>
  </si>
  <si>
    <t>Armatury</t>
  </si>
  <si>
    <t>Pol33</t>
  </si>
  <si>
    <t>Kohout kulový, výtokový (zahradní), vnější závit, mosazný, DN 20 x 25, PN 15, včetně dodávky materiálu</t>
  </si>
  <si>
    <t>66</t>
  </si>
  <si>
    <t>Poznámka k položce:_x000D_
pro dopouštění</t>
  </si>
  <si>
    <t>Pol34</t>
  </si>
  <si>
    <t>Ventil automatický, odvzdušňovací, mosazný, PN 14, DN 15, včetně dodávky materiálu</t>
  </si>
  <si>
    <t>68</t>
  </si>
  <si>
    <t>Pol35</t>
  </si>
  <si>
    <t>Kohout kulový, mosazný, DN 15, PN 35, vnitřní-vnitřní, včetně dodávky materiálu</t>
  </si>
  <si>
    <t>70</t>
  </si>
  <si>
    <t>Pol36</t>
  </si>
  <si>
    <t>Kohout kulový, mosazný, DN 20, PN 35, vnitřní-vnitřní, včetně dodávky materiálu</t>
  </si>
  <si>
    <t>72</t>
  </si>
  <si>
    <t>Pol37</t>
  </si>
  <si>
    <t>Kohout kulový, mosazný, DN 25, PN 35, vnitřní-vnitřní, včetně dodávky materiálu</t>
  </si>
  <si>
    <t>74</t>
  </si>
  <si>
    <t>Pol38</t>
  </si>
  <si>
    <t>Kohout kulový, mosazný, DN 32, PN 35, vnitřní-vnitřní, včetně dodávky materiálu</t>
  </si>
  <si>
    <t>76</t>
  </si>
  <si>
    <t>Pol39</t>
  </si>
  <si>
    <t>Kohout kulový, mosazný, DN 40, PN 35, vnitřní-vnitřní, včetně dodávky materiálu</t>
  </si>
  <si>
    <t>78</t>
  </si>
  <si>
    <t>Pol40</t>
  </si>
  <si>
    <t>Klapka zpětná, mosazná, DN 25, PN 16, vnitřní-vnitřní závit, včetně dodávky materiálu</t>
  </si>
  <si>
    <t>80</t>
  </si>
  <si>
    <t>Pol41</t>
  </si>
  <si>
    <t>Klapka zpětná, mosazná, DN 32, PN 16, vnitřní-vnitřní závit, včetně dodávky materiálu</t>
  </si>
  <si>
    <t>82</t>
  </si>
  <si>
    <t>Pol42</t>
  </si>
  <si>
    <t>Kohout kulový, napouštěcí a vypouštěcí, mosazný, DN 15, PN 10, včetně dodávky materiálu</t>
  </si>
  <si>
    <t>84</t>
  </si>
  <si>
    <t>Pol43</t>
  </si>
  <si>
    <t>Filtr mosazný, DN 25, PN 20, vnitřní-vnitřní závit, včetně dodávky materiálu</t>
  </si>
  <si>
    <t>86</t>
  </si>
  <si>
    <t>Pol44</t>
  </si>
  <si>
    <t>Filtr mosazný, DN 32, PN 20, vnitřní-vnitřní závit, včetně dodávky materiálu</t>
  </si>
  <si>
    <t>88</t>
  </si>
  <si>
    <t>Pol45</t>
  </si>
  <si>
    <t>Filtr mosazný, DN 40, PN 20, vnitřní-vnitřní závit, včetně dodávky materiálu</t>
  </si>
  <si>
    <t>90</t>
  </si>
  <si>
    <t>Pol46</t>
  </si>
  <si>
    <t>Teploměr s ochranným pouzdrem rohový, typ 240/A, včetně dodávky materiálu</t>
  </si>
  <si>
    <t>92</t>
  </si>
  <si>
    <t>Pol47</t>
  </si>
  <si>
    <t>Tlakoměr deformační 0-10 MPa č. 53312, D 100, včetně dodávky materiálu</t>
  </si>
  <si>
    <t>94</t>
  </si>
  <si>
    <t>Poznámka k položce:_x000D_
včetně tlakoměrového zkušebního kohoutu</t>
  </si>
  <si>
    <t>Pol48</t>
  </si>
  <si>
    <t>Tlakoměr deformační 0-6 MPa č. 53312, D 100, včetně dodávky materiálu</t>
  </si>
  <si>
    <t>96</t>
  </si>
  <si>
    <t>Pol49</t>
  </si>
  <si>
    <t>Trojcestný směšovací ventil  DN20, Kvs 4,0, se servopohonem</t>
  </si>
  <si>
    <t>98</t>
  </si>
  <si>
    <t>Pol50</t>
  </si>
  <si>
    <t>Ventil pojistný,  DN 15 x3,0 bar</t>
  </si>
  <si>
    <t>100</t>
  </si>
  <si>
    <t>Pol51</t>
  </si>
  <si>
    <t>Ventil pojistný,  DN 25 x 3,0 bar</t>
  </si>
  <si>
    <t>102</t>
  </si>
  <si>
    <t>Pol52</t>
  </si>
  <si>
    <t>Přesun hmot pro armatury v objektech výšky do 4 m</t>
  </si>
  <si>
    <t>104</t>
  </si>
  <si>
    <t>D5</t>
  </si>
  <si>
    <t>Ostatní</t>
  </si>
  <si>
    <t>Pol53</t>
  </si>
  <si>
    <t>Stavební výpomoc  (základky pro hlavní zařízení, průrazy pro potrubí, drobné bourací práce,Jádrové vrtání ( 10x pr. 125mm)</t>
  </si>
  <si>
    <t>106</t>
  </si>
  <si>
    <t>Poznámka k položce:_x000D_
zapravení povrchů apod.)</t>
  </si>
  <si>
    <t>Pol54</t>
  </si>
  <si>
    <t>Pomocný materiál , montážní, spojovací , těsnící , konzoly, závěsy , drobné fitinky</t>
  </si>
  <si>
    <t>kg</t>
  </si>
  <si>
    <t>108</t>
  </si>
  <si>
    <t>Pol55</t>
  </si>
  <si>
    <t>Požární ucpávky a opatření dle PBŘ</t>
  </si>
  <si>
    <t>110</t>
  </si>
  <si>
    <t>D6</t>
  </si>
  <si>
    <t>Vedlejší náklady</t>
  </si>
  <si>
    <t>310</t>
  </si>
  <si>
    <t>Pol56</t>
  </si>
  <si>
    <t>Nákladní automobilová doprava</t>
  </si>
  <si>
    <t>112</t>
  </si>
  <si>
    <t>Pol57</t>
  </si>
  <si>
    <t>Soubor</t>
  </si>
  <si>
    <t>114</t>
  </si>
  <si>
    <t>Poznámka k položce:_x000D_
Veškeré náklady spojené s vybudováním, provozem a odstraněním zařízení staveniště.</t>
  </si>
  <si>
    <t>Pol58</t>
  </si>
  <si>
    <t>Provoz objednatele</t>
  </si>
  <si>
    <t>116</t>
  </si>
  <si>
    <t>Poznámka k položce:_x000D_
Náklady na ztížené provádění stavebních prací v důsledku nepřerušeného provozu na staveništi nebo v případech nepřerušeného provozu v objektech v nichž se stavební práce provádí.</t>
  </si>
  <si>
    <t>Pol59</t>
  </si>
  <si>
    <t>Koordinační činnost</t>
  </si>
  <si>
    <t>118</t>
  </si>
  <si>
    <t>Poznámka k položce:_x000D_
Koordinace stavebních a technologických dodávek stavby.</t>
  </si>
  <si>
    <t>D7</t>
  </si>
  <si>
    <t>Pol60</t>
  </si>
  <si>
    <t>Nájem sestavy pojízdné Alu věže, pronájem jeřábu , doprava</t>
  </si>
  <si>
    <t>120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</si>
</sst>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5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sz val="10"/>
      <color rgb="FF464646"/>
      <name val="Arial CE"/>
    </font>
    <font>
      <b/>
      <sz val="12"/>
      <color rgb="FF800000"/>
      <name val="Arial CE"/>
    </font>
    <font>
      <sz val="10"/>
      <color rgb="FF003366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4" fillId="0" borderId="0" applyNumberFormat="0" applyFill="0" applyBorder="0" applyAlignment="0" applyProtection="0"/>
  </cellStyleXfs>
  <cellXfs count="198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/>
    <xf numFmtId="0" fontId="8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9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3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15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4" borderId="7" xfId="0" applyFill="1" applyBorder="1" applyAlignment="1">
      <alignment vertical="center"/>
    </xf>
    <xf numFmtId="0" fontId="18" fillId="4" borderId="0" xfId="0" applyFont="1" applyFill="1" applyAlignment="1">
      <alignment horizontal="center" vertical="center"/>
    </xf>
    <xf numFmtId="0" fontId="19" fillId="0" borderId="16" xfId="0" applyFont="1" applyBorder="1" applyAlignment="1">
      <alignment horizontal="center" vertical="center" wrapText="1"/>
    </xf>
    <xf numFmtId="0" fontId="19" fillId="0" borderId="17" xfId="0" applyFont="1" applyBorder="1" applyAlignment="1">
      <alignment horizontal="center" vertical="center" wrapText="1"/>
    </xf>
    <xf numFmtId="0" fontId="19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20" fillId="0" borderId="0" xfId="0" applyFont="1" applyAlignment="1">
      <alignment vertical="center"/>
    </xf>
    <xf numFmtId="4" fontId="20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6" fillId="0" borderId="14" xfId="0" applyNumberFormat="1" applyFont="1" applyBorder="1" applyAlignment="1">
      <alignment vertical="center"/>
    </xf>
    <xf numFmtId="4" fontId="16" fillId="0" borderId="0" xfId="0" applyNumberFormat="1" applyFont="1" applyAlignment="1">
      <alignment vertical="center"/>
    </xf>
    <xf numFmtId="166" fontId="16" fillId="0" borderId="0" xfId="0" applyNumberFormat="1" applyFont="1" applyAlignment="1">
      <alignment vertical="center"/>
    </xf>
    <xf numFmtId="4" fontId="16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3" fillId="0" borderId="0" xfId="0" applyFont="1" applyAlignment="1">
      <alignment vertical="center"/>
    </xf>
    <xf numFmtId="0" fontId="24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5" fillId="0" borderId="19" xfId="0" applyNumberFormat="1" applyFont="1" applyBorder="1" applyAlignment="1">
      <alignment vertical="center"/>
    </xf>
    <xf numFmtId="4" fontId="25" fillId="0" borderId="20" xfId="0" applyNumberFormat="1" applyFont="1" applyBorder="1" applyAlignment="1">
      <alignment vertical="center"/>
    </xf>
    <xf numFmtId="166" fontId="25" fillId="0" borderId="20" xfId="0" applyNumberFormat="1" applyFont="1" applyBorder="1" applyAlignment="1">
      <alignment vertical="center"/>
    </xf>
    <xf numFmtId="4" fontId="25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4" fontId="2" fillId="0" borderId="0" xfId="0" applyNumberFormat="1" applyFont="1" applyAlignment="1">
      <alignment vertical="center"/>
    </xf>
    <xf numFmtId="0" fontId="27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8" fillId="4" borderId="0" xfId="0" applyFont="1" applyFill="1" applyAlignment="1">
      <alignment horizontal="left" vertical="center"/>
    </xf>
    <xf numFmtId="0" fontId="18" fillId="4" borderId="0" xfId="0" applyFont="1" applyFill="1" applyAlignment="1">
      <alignment horizontal="right" vertical="center"/>
    </xf>
    <xf numFmtId="0" fontId="28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4" fontId="28" fillId="0" borderId="0" xfId="0" applyNumberFormat="1" applyFont="1" applyAlignment="1">
      <alignment vertical="center"/>
    </xf>
    <xf numFmtId="0" fontId="19" fillId="0" borderId="0" xfId="0" applyFont="1" applyAlignment="1">
      <alignment horizontal="center" vertical="center"/>
    </xf>
    <xf numFmtId="0" fontId="29" fillId="0" borderId="0" xfId="0" applyFont="1" applyAlignment="1">
      <alignment horizontal="left" vertical="center"/>
    </xf>
    <xf numFmtId="4" fontId="29" fillId="2" borderId="0" xfId="0" applyNumberFormat="1" applyFont="1" applyFill="1" applyAlignment="1" applyProtection="1">
      <alignment vertical="center"/>
      <protection locked="0"/>
    </xf>
    <xf numFmtId="0" fontId="0" fillId="0" borderId="3" xfId="0" applyBorder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1" fillId="0" borderId="0" xfId="0" applyFont="1" applyAlignment="1" applyProtection="1">
      <alignment horizontal="center" vertical="center"/>
      <protection locked="0"/>
    </xf>
    <xf numFmtId="0" fontId="0" fillId="0" borderId="0" xfId="0" applyAlignment="1" applyProtection="1">
      <alignment horizontal="left" vertical="center"/>
      <protection locked="0"/>
    </xf>
    <xf numFmtId="4" fontId="0" fillId="0" borderId="0" xfId="0" applyNumberFormat="1" applyAlignment="1" applyProtection="1">
      <alignment vertical="center"/>
      <protection locked="0"/>
    </xf>
    <xf numFmtId="0" fontId="20" fillId="4" borderId="0" xfId="0" applyFont="1" applyFill="1" applyAlignment="1">
      <alignment horizontal="left" vertical="center"/>
    </xf>
    <xf numFmtId="4" fontId="20" fillId="4" borderId="0" xfId="0" applyNumberFormat="1" applyFont="1" applyFill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18" fillId="4" borderId="16" xfId="0" applyFont="1" applyFill="1" applyBorder="1" applyAlignment="1">
      <alignment horizontal="center" vertical="center" wrapText="1"/>
    </xf>
    <xf numFmtId="0" fontId="18" fillId="4" borderId="17" xfId="0" applyFont="1" applyFill="1" applyBorder="1" applyAlignment="1">
      <alignment horizontal="center" vertical="center" wrapText="1"/>
    </xf>
    <xf numFmtId="0" fontId="18" fillId="4" borderId="18" xfId="0" applyFont="1" applyFill="1" applyBorder="1" applyAlignment="1">
      <alignment horizontal="center" vertical="center" wrapText="1"/>
    </xf>
    <xf numFmtId="0" fontId="18" fillId="4" borderId="0" xfId="0" applyFont="1" applyFill="1" applyAlignment="1">
      <alignment horizontal="center" vertical="center" wrapText="1"/>
    </xf>
    <xf numFmtId="4" fontId="20" fillId="0" borderId="0" xfId="0" applyNumberFormat="1" applyFont="1"/>
    <xf numFmtId="166" fontId="30" fillId="0" borderId="12" xfId="0" applyNumberFormat="1" applyFont="1" applyBorder="1"/>
    <xf numFmtId="166" fontId="30" fillId="0" borderId="13" xfId="0" applyNumberFormat="1" applyFont="1" applyBorder="1"/>
    <xf numFmtId="4" fontId="31" fillId="0" borderId="0" xfId="0" applyNumberFormat="1" applyFont="1" applyAlignment="1">
      <alignment vertical="center"/>
    </xf>
    <xf numFmtId="0" fontId="7" fillId="0" borderId="3" xfId="0" applyFont="1" applyBorder="1"/>
    <xf numFmtId="0" fontId="7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 applyProtection="1">
      <protection locked="0"/>
    </xf>
    <xf numFmtId="4" fontId="6" fillId="0" borderId="0" xfId="0" applyNumberFormat="1" applyFont="1"/>
    <xf numFmtId="0" fontId="7" fillId="0" borderId="14" xfId="0" applyFont="1" applyBorder="1"/>
    <xf numFmtId="166" fontId="7" fillId="0" borderId="0" xfId="0" applyNumberFormat="1" applyFont="1"/>
    <xf numFmtId="166" fontId="7" fillId="0" borderId="15" xfId="0" applyNumberFormat="1" applyFont="1" applyBorder="1"/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18" fillId="0" borderId="22" xfId="0" applyFont="1" applyBorder="1" applyAlignment="1">
      <alignment horizontal="center" vertical="center"/>
    </xf>
    <xf numFmtId="49" fontId="18" fillId="0" borderId="22" xfId="0" applyNumberFormat="1" applyFont="1" applyBorder="1" applyAlignment="1">
      <alignment horizontal="left" vertical="center" wrapText="1"/>
    </xf>
    <xf numFmtId="0" fontId="18" fillId="0" borderId="22" xfId="0" applyFont="1" applyBorder="1" applyAlignment="1">
      <alignment horizontal="left" vertical="center" wrapText="1"/>
    </xf>
    <xf numFmtId="0" fontId="18" fillId="0" borderId="22" xfId="0" applyFont="1" applyBorder="1" applyAlignment="1">
      <alignment horizontal="center" vertical="center" wrapText="1"/>
    </xf>
    <xf numFmtId="167" fontId="18" fillId="0" borderId="22" xfId="0" applyNumberFormat="1" applyFont="1" applyBorder="1" applyAlignment="1">
      <alignment vertical="center"/>
    </xf>
    <xf numFmtId="4" fontId="18" fillId="2" borderId="22" xfId="0" applyNumberFormat="1" applyFont="1" applyFill="1" applyBorder="1" applyAlignment="1" applyProtection="1">
      <alignment vertical="center"/>
      <protection locked="0"/>
    </xf>
    <xf numFmtId="4" fontId="18" fillId="0" borderId="22" xfId="0" applyNumberFormat="1" applyFont="1" applyBorder="1" applyAlignment="1">
      <alignment vertical="center"/>
    </xf>
    <xf numFmtId="0" fontId="0" fillId="0" borderId="22" xfId="0" applyBorder="1" applyAlignment="1">
      <alignment vertical="center"/>
    </xf>
    <xf numFmtId="0" fontId="19" fillId="2" borderId="14" xfId="0" applyFont="1" applyFill="1" applyBorder="1" applyAlignment="1" applyProtection="1">
      <alignment horizontal="left" vertical="center"/>
      <protection locked="0"/>
    </xf>
    <xf numFmtId="166" fontId="19" fillId="0" borderId="0" xfId="0" applyNumberFormat="1" applyFont="1" applyAlignment="1">
      <alignment vertical="center"/>
    </xf>
    <xf numFmtId="166" fontId="19" fillId="0" borderId="15" xfId="0" applyNumberFormat="1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2" fillId="0" borderId="0" xfId="0" applyFont="1" applyAlignment="1">
      <alignment horizontal="left" vertical="center"/>
    </xf>
    <xf numFmtId="0" fontId="33" fillId="0" borderId="0" xfId="0" applyFont="1" applyAlignment="1">
      <alignment vertical="center" wrapText="1"/>
    </xf>
    <xf numFmtId="0" fontId="0" fillId="0" borderId="14" xfId="0" applyBorder="1" applyAlignment="1">
      <alignment vertical="center"/>
    </xf>
    <xf numFmtId="167" fontId="18" fillId="2" borderId="22" xfId="0" applyNumberFormat="1" applyFont="1" applyFill="1" applyBorder="1" applyAlignment="1" applyProtection="1">
      <alignment vertical="center"/>
      <protection locked="0"/>
    </xf>
    <xf numFmtId="0" fontId="19" fillId="2" borderId="19" xfId="0" applyFont="1" applyFill="1" applyBorder="1" applyAlignment="1" applyProtection="1">
      <alignment horizontal="left" vertical="center"/>
      <protection locked="0"/>
    </xf>
    <xf numFmtId="0" fontId="19" fillId="0" borderId="20" xfId="0" applyFont="1" applyBorder="1" applyAlignment="1">
      <alignment horizontal="center" vertical="center"/>
    </xf>
    <xf numFmtId="0" fontId="0" fillId="0" borderId="20" xfId="0" applyBorder="1" applyAlignment="1">
      <alignment vertical="center"/>
    </xf>
    <xf numFmtId="166" fontId="19" fillId="0" borderId="20" xfId="0" applyNumberFormat="1" applyFont="1" applyBorder="1" applyAlignment="1">
      <alignment vertical="center"/>
    </xf>
    <xf numFmtId="166" fontId="19" fillId="0" borderId="21" xfId="0" applyNumberFormat="1" applyFont="1" applyBorder="1" applyAlignment="1">
      <alignment vertical="center"/>
    </xf>
    <xf numFmtId="14" fontId="2" fillId="2" borderId="0" xfId="0" applyNumberFormat="1" applyFont="1" applyFill="1" applyAlignment="1" applyProtection="1">
      <alignment horizontal="left" vertical="center"/>
      <protection locked="0"/>
    </xf>
    <xf numFmtId="0" fontId="18" fillId="4" borderId="6" xfId="0" applyFont="1" applyFill="1" applyBorder="1" applyAlignment="1">
      <alignment horizontal="center" vertical="center"/>
    </xf>
    <xf numFmtId="0" fontId="18" fillId="4" borderId="7" xfId="0" applyFont="1" applyFill="1" applyBorder="1" applyAlignment="1">
      <alignment horizontal="left" vertical="center"/>
    </xf>
    <xf numFmtId="0" fontId="18" fillId="4" borderId="7" xfId="0" applyFont="1" applyFill="1" applyBorder="1" applyAlignment="1">
      <alignment horizontal="center" vertical="center"/>
    </xf>
    <xf numFmtId="0" fontId="18" fillId="4" borderId="7" xfId="0" applyFont="1" applyFill="1" applyBorder="1" applyAlignment="1">
      <alignment horizontal="right" vertical="center"/>
    </xf>
    <xf numFmtId="0" fontId="18" fillId="4" borderId="8" xfId="0" applyFont="1" applyFill="1" applyBorder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24" fillId="0" borderId="0" xfId="0" applyFont="1" applyAlignment="1">
      <alignment vertical="center"/>
    </xf>
    <xf numFmtId="0" fontId="23" fillId="0" borderId="0" xfId="0" applyFont="1" applyAlignment="1">
      <alignment horizontal="left" vertical="center" wrapText="1"/>
    </xf>
    <xf numFmtId="4" fontId="20" fillId="0" borderId="0" xfId="0" applyNumberFormat="1" applyFont="1" applyAlignment="1">
      <alignment horizontal="right" vertical="center"/>
    </xf>
    <xf numFmtId="4" fontId="20" fillId="0" borderId="0" xfId="0" applyNumberFormat="1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6" fillId="0" borderId="11" xfId="0" applyFont="1" applyBorder="1" applyAlignment="1">
      <alignment horizontal="center" vertical="center"/>
    </xf>
    <xf numFmtId="0" fontId="16" fillId="0" borderId="12" xfId="0" applyFont="1" applyBorder="1" applyAlignment="1">
      <alignment horizontal="left" vertical="center"/>
    </xf>
    <xf numFmtId="0" fontId="17" fillId="0" borderId="14" xfId="0" applyFont="1" applyBorder="1" applyAlignment="1">
      <alignment horizontal="left" vertical="center"/>
    </xf>
    <xf numFmtId="0" fontId="17" fillId="0" borderId="0" xfId="0" applyFont="1" applyAlignment="1">
      <alignment horizontal="left" vertical="center"/>
    </xf>
    <xf numFmtId="4" fontId="14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12" fillId="0" borderId="0" xfId="0" applyFont="1" applyAlignment="1">
      <alignment horizontal="left" vertical="top" wrapText="1"/>
    </xf>
    <xf numFmtId="0" fontId="12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3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29" fillId="2" borderId="0" xfId="0" applyFont="1" applyFill="1" applyAlignment="1" applyProtection="1">
      <alignment horizontal="left" vertical="center"/>
      <protection locked="0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0" fillId="0" borderId="0" xfId="0" applyAlignment="1"/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7"/>
  <sheetViews>
    <sheetView showGridLines="0" tabSelected="1" workbookViewId="0">
      <selection activeCell="AN9" sqref="AN9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 ht="11.25">
      <c r="A1" s="11" t="s">
        <v>0</v>
      </c>
      <c r="AZ1" s="11" t="s">
        <v>1</v>
      </c>
      <c r="BA1" s="11" t="s">
        <v>2</v>
      </c>
      <c r="BB1" s="11" t="s">
        <v>3</v>
      </c>
      <c r="BT1" s="11" t="s">
        <v>4</v>
      </c>
      <c r="BU1" s="11" t="s">
        <v>4</v>
      </c>
      <c r="BV1" s="11" t="s">
        <v>5</v>
      </c>
    </row>
    <row r="2" spans="1:74" ht="36.950000000000003" customHeight="1">
      <c r="AR2" s="197"/>
      <c r="AS2" s="197"/>
      <c r="AT2" s="197"/>
      <c r="AU2" s="197"/>
      <c r="AV2" s="197"/>
      <c r="AW2" s="197"/>
      <c r="AX2" s="197"/>
      <c r="AY2" s="197"/>
      <c r="AZ2" s="197"/>
      <c r="BA2" s="197"/>
      <c r="BB2" s="197"/>
      <c r="BC2" s="197"/>
      <c r="BD2" s="197"/>
      <c r="BE2" s="197"/>
      <c r="BS2" s="12" t="s">
        <v>6</v>
      </c>
      <c r="BT2" s="12" t="s">
        <v>7</v>
      </c>
    </row>
    <row r="3" spans="1:74" ht="6.95" customHeight="1">
      <c r="B3" s="13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5"/>
      <c r="BS3" s="12" t="s">
        <v>6</v>
      </c>
      <c r="BT3" s="12" t="s">
        <v>8</v>
      </c>
    </row>
    <row r="4" spans="1:74" ht="24.95" customHeight="1">
      <c r="B4" s="15"/>
      <c r="D4" s="16" t="s">
        <v>9</v>
      </c>
      <c r="AR4" s="15"/>
      <c r="AS4" s="17" t="s">
        <v>10</v>
      </c>
      <c r="BE4" s="18" t="s">
        <v>11</v>
      </c>
      <c r="BS4" s="12" t="s">
        <v>12</v>
      </c>
    </row>
    <row r="5" spans="1:74" ht="12" customHeight="1">
      <c r="B5" s="15"/>
      <c r="D5" s="19" t="s">
        <v>13</v>
      </c>
      <c r="K5" s="183" t="s">
        <v>14</v>
      </c>
      <c r="L5" s="197"/>
      <c r="M5" s="197"/>
      <c r="N5" s="197"/>
      <c r="O5" s="197"/>
      <c r="P5" s="197"/>
      <c r="Q5" s="197"/>
      <c r="R5" s="197"/>
      <c r="S5" s="197"/>
      <c r="T5" s="197"/>
      <c r="U5" s="197"/>
      <c r="V5" s="197"/>
      <c r="W5" s="197"/>
      <c r="X5" s="197"/>
      <c r="Y5" s="197"/>
      <c r="Z5" s="197"/>
      <c r="AA5" s="197"/>
      <c r="AB5" s="197"/>
      <c r="AC5" s="197"/>
      <c r="AD5" s="197"/>
      <c r="AE5" s="197"/>
      <c r="AF5" s="197"/>
      <c r="AG5" s="197"/>
      <c r="AH5" s="197"/>
      <c r="AI5" s="197"/>
      <c r="AJ5" s="197"/>
      <c r="AR5" s="15"/>
      <c r="BE5" s="180" t="s">
        <v>15</v>
      </c>
      <c r="BS5" s="12" t="s">
        <v>6</v>
      </c>
    </row>
    <row r="6" spans="1:74" ht="36.950000000000003" customHeight="1">
      <c r="B6" s="15"/>
      <c r="D6" s="21" t="s">
        <v>16</v>
      </c>
      <c r="K6" s="184" t="s">
        <v>17</v>
      </c>
      <c r="L6" s="197"/>
      <c r="M6" s="197"/>
      <c r="N6" s="197"/>
      <c r="O6" s="197"/>
      <c r="P6" s="197"/>
      <c r="Q6" s="197"/>
      <c r="R6" s="197"/>
      <c r="S6" s="197"/>
      <c r="T6" s="197"/>
      <c r="U6" s="197"/>
      <c r="V6" s="197"/>
      <c r="W6" s="197"/>
      <c r="X6" s="197"/>
      <c r="Y6" s="197"/>
      <c r="Z6" s="197"/>
      <c r="AA6" s="197"/>
      <c r="AB6" s="197"/>
      <c r="AC6" s="197"/>
      <c r="AD6" s="197"/>
      <c r="AE6" s="197"/>
      <c r="AF6" s="197"/>
      <c r="AG6" s="197"/>
      <c r="AH6" s="197"/>
      <c r="AI6" s="197"/>
      <c r="AJ6" s="197"/>
      <c r="AR6" s="15"/>
      <c r="BE6" s="181"/>
      <c r="BS6" s="12" t="s">
        <v>6</v>
      </c>
    </row>
    <row r="7" spans="1:74" ht="12" customHeight="1">
      <c r="B7" s="15"/>
      <c r="D7" s="22" t="s">
        <v>18</v>
      </c>
      <c r="K7" s="20" t="s">
        <v>1</v>
      </c>
      <c r="AK7" s="22" t="s">
        <v>19</v>
      </c>
      <c r="AN7" s="20" t="s">
        <v>1</v>
      </c>
      <c r="AR7" s="15"/>
      <c r="BE7" s="181"/>
      <c r="BS7" s="12" t="s">
        <v>6</v>
      </c>
    </row>
    <row r="8" spans="1:74" ht="12" customHeight="1">
      <c r="B8" s="15"/>
      <c r="D8" s="22" t="s">
        <v>20</v>
      </c>
      <c r="K8" s="20" t="s">
        <v>21</v>
      </c>
      <c r="AK8" s="22" t="s">
        <v>22</v>
      </c>
      <c r="AN8" s="153">
        <v>46020</v>
      </c>
      <c r="AR8" s="15"/>
      <c r="BE8" s="181"/>
      <c r="BS8" s="12" t="s">
        <v>6</v>
      </c>
    </row>
    <row r="9" spans="1:74" ht="14.45" customHeight="1">
      <c r="B9" s="15"/>
      <c r="AR9" s="15"/>
      <c r="BE9" s="181"/>
      <c r="BS9" s="12" t="s">
        <v>6</v>
      </c>
    </row>
    <row r="10" spans="1:74" ht="12" customHeight="1">
      <c r="B10" s="15"/>
      <c r="D10" s="22" t="s">
        <v>23</v>
      </c>
      <c r="AK10" s="22" t="s">
        <v>24</v>
      </c>
      <c r="AN10" s="20" t="s">
        <v>1</v>
      </c>
      <c r="AR10" s="15"/>
      <c r="BE10" s="181"/>
      <c r="BS10" s="12" t="s">
        <v>6</v>
      </c>
    </row>
    <row r="11" spans="1:74" ht="18.399999999999999" customHeight="1">
      <c r="B11" s="15"/>
      <c r="E11" s="20" t="s">
        <v>21</v>
      </c>
      <c r="AK11" s="22" t="s">
        <v>25</v>
      </c>
      <c r="AN11" s="20" t="s">
        <v>1</v>
      </c>
      <c r="AR11" s="15"/>
      <c r="BE11" s="181"/>
      <c r="BS11" s="12" t="s">
        <v>6</v>
      </c>
    </row>
    <row r="12" spans="1:74" ht="6.95" customHeight="1">
      <c r="B12" s="15"/>
      <c r="AR12" s="15"/>
      <c r="BE12" s="181"/>
      <c r="BS12" s="12" t="s">
        <v>6</v>
      </c>
    </row>
    <row r="13" spans="1:74" ht="12" customHeight="1">
      <c r="B13" s="15"/>
      <c r="D13" s="22" t="s">
        <v>26</v>
      </c>
      <c r="AK13" s="22" t="s">
        <v>24</v>
      </c>
      <c r="AN13" s="24" t="s">
        <v>27</v>
      </c>
      <c r="AR13" s="15"/>
      <c r="BE13" s="181"/>
      <c r="BS13" s="12" t="s">
        <v>6</v>
      </c>
    </row>
    <row r="14" spans="1:74" ht="12.75">
      <c r="B14" s="15"/>
      <c r="E14" s="185" t="s">
        <v>27</v>
      </c>
      <c r="F14" s="186"/>
      <c r="G14" s="186"/>
      <c r="H14" s="186"/>
      <c r="I14" s="186"/>
      <c r="J14" s="186"/>
      <c r="K14" s="186"/>
      <c r="L14" s="186"/>
      <c r="M14" s="186"/>
      <c r="N14" s="186"/>
      <c r="O14" s="186"/>
      <c r="P14" s="186"/>
      <c r="Q14" s="186"/>
      <c r="R14" s="186"/>
      <c r="S14" s="186"/>
      <c r="T14" s="186"/>
      <c r="U14" s="186"/>
      <c r="V14" s="186"/>
      <c r="W14" s="186"/>
      <c r="X14" s="186"/>
      <c r="Y14" s="186"/>
      <c r="Z14" s="186"/>
      <c r="AA14" s="186"/>
      <c r="AB14" s="186"/>
      <c r="AC14" s="186"/>
      <c r="AD14" s="186"/>
      <c r="AE14" s="186"/>
      <c r="AF14" s="186"/>
      <c r="AG14" s="186"/>
      <c r="AH14" s="186"/>
      <c r="AI14" s="186"/>
      <c r="AJ14" s="186"/>
      <c r="AK14" s="22" t="s">
        <v>25</v>
      </c>
      <c r="AN14" s="24" t="s">
        <v>27</v>
      </c>
      <c r="AR14" s="15"/>
      <c r="BE14" s="181"/>
      <c r="BS14" s="12" t="s">
        <v>6</v>
      </c>
    </row>
    <row r="15" spans="1:74" ht="6.95" customHeight="1">
      <c r="B15" s="15"/>
      <c r="AR15" s="15"/>
      <c r="BE15" s="181"/>
      <c r="BS15" s="12" t="s">
        <v>4</v>
      </c>
    </row>
    <row r="16" spans="1:74" ht="12" customHeight="1">
      <c r="B16" s="15"/>
      <c r="D16" s="22" t="s">
        <v>28</v>
      </c>
      <c r="AK16" s="22" t="s">
        <v>24</v>
      </c>
      <c r="AN16" s="20" t="s">
        <v>1</v>
      </c>
      <c r="AR16" s="15"/>
      <c r="BE16" s="181"/>
      <c r="BS16" s="12" t="s">
        <v>4</v>
      </c>
    </row>
    <row r="17" spans="2:71" ht="18.399999999999999" customHeight="1">
      <c r="B17" s="15"/>
      <c r="E17" s="20" t="s">
        <v>21</v>
      </c>
      <c r="AK17" s="22" t="s">
        <v>25</v>
      </c>
      <c r="AN17" s="20" t="s">
        <v>1</v>
      </c>
      <c r="AR17" s="15"/>
      <c r="BE17" s="181"/>
      <c r="BS17" s="12" t="s">
        <v>29</v>
      </c>
    </row>
    <row r="18" spans="2:71" ht="6.95" customHeight="1">
      <c r="B18" s="15"/>
      <c r="AR18" s="15"/>
      <c r="BE18" s="181"/>
      <c r="BS18" s="12" t="s">
        <v>6</v>
      </c>
    </row>
    <row r="19" spans="2:71" ht="12" customHeight="1">
      <c r="B19" s="15"/>
      <c r="D19" s="22" t="s">
        <v>30</v>
      </c>
      <c r="AK19" s="22" t="s">
        <v>24</v>
      </c>
      <c r="AN19" s="20" t="s">
        <v>1</v>
      </c>
      <c r="AR19" s="15"/>
      <c r="BE19" s="181"/>
      <c r="BS19" s="12" t="s">
        <v>6</v>
      </c>
    </row>
    <row r="20" spans="2:71" ht="18.399999999999999" customHeight="1">
      <c r="B20" s="15"/>
      <c r="E20" s="20" t="s">
        <v>21</v>
      </c>
      <c r="AK20" s="22" t="s">
        <v>25</v>
      </c>
      <c r="AN20" s="20" t="s">
        <v>1</v>
      </c>
      <c r="AR20" s="15"/>
      <c r="BE20" s="181"/>
      <c r="BS20" s="12" t="s">
        <v>29</v>
      </c>
    </row>
    <row r="21" spans="2:71" ht="6.95" customHeight="1">
      <c r="B21" s="15"/>
      <c r="AR21" s="15"/>
      <c r="BE21" s="181"/>
    </row>
    <row r="22" spans="2:71" ht="12" customHeight="1">
      <c r="B22" s="15"/>
      <c r="D22" s="22" t="s">
        <v>31</v>
      </c>
      <c r="AR22" s="15"/>
      <c r="BE22" s="181"/>
    </row>
    <row r="23" spans="2:71" ht="16.5" customHeight="1">
      <c r="B23" s="15"/>
      <c r="E23" s="187" t="s">
        <v>1</v>
      </c>
      <c r="F23" s="187"/>
      <c r="G23" s="187"/>
      <c r="H23" s="187"/>
      <c r="I23" s="187"/>
      <c r="J23" s="187"/>
      <c r="K23" s="187"/>
      <c r="L23" s="187"/>
      <c r="M23" s="187"/>
      <c r="N23" s="187"/>
      <c r="O23" s="187"/>
      <c r="P23" s="187"/>
      <c r="Q23" s="187"/>
      <c r="R23" s="187"/>
      <c r="S23" s="187"/>
      <c r="T23" s="187"/>
      <c r="U23" s="187"/>
      <c r="V23" s="187"/>
      <c r="W23" s="187"/>
      <c r="X23" s="187"/>
      <c r="Y23" s="187"/>
      <c r="Z23" s="187"/>
      <c r="AA23" s="187"/>
      <c r="AB23" s="187"/>
      <c r="AC23" s="187"/>
      <c r="AD23" s="187"/>
      <c r="AE23" s="187"/>
      <c r="AF23" s="187"/>
      <c r="AG23" s="187"/>
      <c r="AH23" s="187"/>
      <c r="AI23" s="187"/>
      <c r="AJ23" s="187"/>
      <c r="AK23" s="187"/>
      <c r="AL23" s="187"/>
      <c r="AM23" s="187"/>
      <c r="AN23" s="187"/>
      <c r="AR23" s="15"/>
      <c r="BE23" s="181"/>
    </row>
    <row r="24" spans="2:71" ht="6.95" customHeight="1">
      <c r="B24" s="15"/>
      <c r="AR24" s="15"/>
      <c r="BE24" s="181"/>
    </row>
    <row r="25" spans="2:71" ht="6.95" customHeight="1">
      <c r="B25" s="15"/>
      <c r="D25" s="26"/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6"/>
      <c r="AK25" s="26"/>
      <c r="AL25" s="26"/>
      <c r="AM25" s="26"/>
      <c r="AN25" s="26"/>
      <c r="AO25" s="26"/>
      <c r="AR25" s="15"/>
      <c r="BE25" s="181"/>
    </row>
    <row r="26" spans="2:71" s="1" customFormat="1" ht="25.9" customHeight="1">
      <c r="B26" s="27"/>
      <c r="D26" s="28" t="s">
        <v>32</v>
      </c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  <c r="AF26" s="29"/>
      <c r="AG26" s="29"/>
      <c r="AH26" s="29"/>
      <c r="AI26" s="29"/>
      <c r="AJ26" s="29"/>
      <c r="AK26" s="188">
        <f>ROUND(AG94,2)</f>
        <v>0</v>
      </c>
      <c r="AL26" s="189"/>
      <c r="AM26" s="189"/>
      <c r="AN26" s="189"/>
      <c r="AO26" s="189"/>
      <c r="AR26" s="27"/>
      <c r="BE26" s="181"/>
    </row>
    <row r="27" spans="2:71" s="1" customFormat="1" ht="6.95" customHeight="1">
      <c r="B27" s="27"/>
      <c r="AR27" s="27"/>
      <c r="BE27" s="181"/>
    </row>
    <row r="28" spans="2:71" s="1" customFormat="1" ht="12.75">
      <c r="B28" s="27"/>
      <c r="L28" s="190" t="s">
        <v>33</v>
      </c>
      <c r="M28" s="190"/>
      <c r="N28" s="190"/>
      <c r="O28" s="190"/>
      <c r="P28" s="190"/>
      <c r="W28" s="190" t="s">
        <v>34</v>
      </c>
      <c r="X28" s="190"/>
      <c r="Y28" s="190"/>
      <c r="Z28" s="190"/>
      <c r="AA28" s="190"/>
      <c r="AB28" s="190"/>
      <c r="AC28" s="190"/>
      <c r="AD28" s="190"/>
      <c r="AE28" s="190"/>
      <c r="AK28" s="190" t="s">
        <v>35</v>
      </c>
      <c r="AL28" s="190"/>
      <c r="AM28" s="190"/>
      <c r="AN28" s="190"/>
      <c r="AO28" s="190"/>
      <c r="AR28" s="27"/>
      <c r="BE28" s="181"/>
    </row>
    <row r="29" spans="2:71" s="2" customFormat="1" ht="14.45" customHeight="1">
      <c r="B29" s="31"/>
      <c r="D29" s="22" t="s">
        <v>36</v>
      </c>
      <c r="F29" s="22" t="s">
        <v>37</v>
      </c>
      <c r="L29" s="175">
        <v>0.21</v>
      </c>
      <c r="M29" s="174"/>
      <c r="N29" s="174"/>
      <c r="O29" s="174"/>
      <c r="P29" s="174"/>
      <c r="W29" s="173">
        <f>ROUND(AZ94, 2)</f>
        <v>0</v>
      </c>
      <c r="X29" s="174"/>
      <c r="Y29" s="174"/>
      <c r="Z29" s="174"/>
      <c r="AA29" s="174"/>
      <c r="AB29" s="174"/>
      <c r="AC29" s="174"/>
      <c r="AD29" s="174"/>
      <c r="AE29" s="174"/>
      <c r="AK29" s="173">
        <f>ROUND(AV94, 2)</f>
        <v>0</v>
      </c>
      <c r="AL29" s="174"/>
      <c r="AM29" s="174"/>
      <c r="AN29" s="174"/>
      <c r="AO29" s="174"/>
      <c r="AR29" s="31"/>
      <c r="BE29" s="182"/>
    </row>
    <row r="30" spans="2:71" s="2" customFormat="1" ht="14.45" customHeight="1">
      <c r="B30" s="31"/>
      <c r="F30" s="22" t="s">
        <v>38</v>
      </c>
      <c r="L30" s="175">
        <v>0.12</v>
      </c>
      <c r="M30" s="174"/>
      <c r="N30" s="174"/>
      <c r="O30" s="174"/>
      <c r="P30" s="174"/>
      <c r="W30" s="173">
        <f>ROUND(BA94, 2)</f>
        <v>0</v>
      </c>
      <c r="X30" s="174"/>
      <c r="Y30" s="174"/>
      <c r="Z30" s="174"/>
      <c r="AA30" s="174"/>
      <c r="AB30" s="174"/>
      <c r="AC30" s="174"/>
      <c r="AD30" s="174"/>
      <c r="AE30" s="174"/>
      <c r="AK30" s="173">
        <f>ROUND(AW94, 2)</f>
        <v>0</v>
      </c>
      <c r="AL30" s="174"/>
      <c r="AM30" s="174"/>
      <c r="AN30" s="174"/>
      <c r="AO30" s="174"/>
      <c r="AR30" s="31"/>
      <c r="BE30" s="182"/>
    </row>
    <row r="31" spans="2:71" s="2" customFormat="1" ht="14.45" hidden="1" customHeight="1">
      <c r="B31" s="31"/>
      <c r="F31" s="22" t="s">
        <v>39</v>
      </c>
      <c r="L31" s="175">
        <v>0.21</v>
      </c>
      <c r="M31" s="174"/>
      <c r="N31" s="174"/>
      <c r="O31" s="174"/>
      <c r="P31" s="174"/>
      <c r="W31" s="173">
        <f>ROUND(BB94, 2)</f>
        <v>0</v>
      </c>
      <c r="X31" s="174"/>
      <c r="Y31" s="174"/>
      <c r="Z31" s="174"/>
      <c r="AA31" s="174"/>
      <c r="AB31" s="174"/>
      <c r="AC31" s="174"/>
      <c r="AD31" s="174"/>
      <c r="AE31" s="174"/>
      <c r="AK31" s="173">
        <v>0</v>
      </c>
      <c r="AL31" s="174"/>
      <c r="AM31" s="174"/>
      <c r="AN31" s="174"/>
      <c r="AO31" s="174"/>
      <c r="AR31" s="31"/>
      <c r="BE31" s="182"/>
    </row>
    <row r="32" spans="2:71" s="2" customFormat="1" ht="14.45" hidden="1" customHeight="1">
      <c r="B32" s="31"/>
      <c r="F32" s="22" t="s">
        <v>40</v>
      </c>
      <c r="L32" s="175">
        <v>0.12</v>
      </c>
      <c r="M32" s="174"/>
      <c r="N32" s="174"/>
      <c r="O32" s="174"/>
      <c r="P32" s="174"/>
      <c r="W32" s="173">
        <f>ROUND(BC94, 2)</f>
        <v>0</v>
      </c>
      <c r="X32" s="174"/>
      <c r="Y32" s="174"/>
      <c r="Z32" s="174"/>
      <c r="AA32" s="174"/>
      <c r="AB32" s="174"/>
      <c r="AC32" s="174"/>
      <c r="AD32" s="174"/>
      <c r="AE32" s="174"/>
      <c r="AK32" s="173">
        <v>0</v>
      </c>
      <c r="AL32" s="174"/>
      <c r="AM32" s="174"/>
      <c r="AN32" s="174"/>
      <c r="AO32" s="174"/>
      <c r="AR32" s="31"/>
      <c r="BE32" s="182"/>
    </row>
    <row r="33" spans="2:57" s="2" customFormat="1" ht="14.45" hidden="1" customHeight="1">
      <c r="B33" s="31"/>
      <c r="F33" s="22" t="s">
        <v>41</v>
      </c>
      <c r="L33" s="175">
        <v>0</v>
      </c>
      <c r="M33" s="174"/>
      <c r="N33" s="174"/>
      <c r="O33" s="174"/>
      <c r="P33" s="174"/>
      <c r="W33" s="173">
        <f>ROUND(BD94, 2)</f>
        <v>0</v>
      </c>
      <c r="X33" s="174"/>
      <c r="Y33" s="174"/>
      <c r="Z33" s="174"/>
      <c r="AA33" s="174"/>
      <c r="AB33" s="174"/>
      <c r="AC33" s="174"/>
      <c r="AD33" s="174"/>
      <c r="AE33" s="174"/>
      <c r="AK33" s="173">
        <v>0</v>
      </c>
      <c r="AL33" s="174"/>
      <c r="AM33" s="174"/>
      <c r="AN33" s="174"/>
      <c r="AO33" s="174"/>
      <c r="AR33" s="31"/>
      <c r="BE33" s="182"/>
    </row>
    <row r="34" spans="2:57" s="1" customFormat="1" ht="6.95" customHeight="1">
      <c r="B34" s="27"/>
      <c r="AR34" s="27"/>
      <c r="BE34" s="181"/>
    </row>
    <row r="35" spans="2:57" s="1" customFormat="1" ht="25.9" customHeight="1">
      <c r="B35" s="27"/>
      <c r="C35" s="32"/>
      <c r="D35" s="33" t="s">
        <v>42</v>
      </c>
      <c r="E35" s="34"/>
      <c r="F35" s="34"/>
      <c r="G35" s="34"/>
      <c r="H35" s="34"/>
      <c r="I35" s="34"/>
      <c r="J35" s="34"/>
      <c r="K35" s="34"/>
      <c r="L35" s="34"/>
      <c r="M35" s="34"/>
      <c r="N35" s="34"/>
      <c r="O35" s="34"/>
      <c r="P35" s="34"/>
      <c r="Q35" s="34"/>
      <c r="R35" s="34"/>
      <c r="S35" s="34"/>
      <c r="T35" s="35" t="s">
        <v>43</v>
      </c>
      <c r="U35" s="34"/>
      <c r="V35" s="34"/>
      <c r="W35" s="34"/>
      <c r="X35" s="176" t="s">
        <v>44</v>
      </c>
      <c r="Y35" s="177"/>
      <c r="Z35" s="177"/>
      <c r="AA35" s="177"/>
      <c r="AB35" s="177"/>
      <c r="AC35" s="34"/>
      <c r="AD35" s="34"/>
      <c r="AE35" s="34"/>
      <c r="AF35" s="34"/>
      <c r="AG35" s="34"/>
      <c r="AH35" s="34"/>
      <c r="AI35" s="34"/>
      <c r="AJ35" s="34"/>
      <c r="AK35" s="178">
        <f>SUM(AK26:AK33)</f>
        <v>0</v>
      </c>
      <c r="AL35" s="177"/>
      <c r="AM35" s="177"/>
      <c r="AN35" s="177"/>
      <c r="AO35" s="179"/>
      <c r="AP35" s="32"/>
      <c r="AQ35" s="32"/>
      <c r="AR35" s="27"/>
    </row>
    <row r="36" spans="2:57" s="1" customFormat="1" ht="6.95" customHeight="1">
      <c r="B36" s="27"/>
      <c r="AR36" s="27"/>
    </row>
    <row r="37" spans="2:57" s="1" customFormat="1" ht="14.45" customHeight="1">
      <c r="B37" s="27"/>
      <c r="AR37" s="27"/>
    </row>
    <row r="38" spans="2:57" ht="14.45" customHeight="1">
      <c r="B38" s="15"/>
      <c r="AR38" s="15"/>
    </row>
    <row r="39" spans="2:57" ht="14.45" customHeight="1">
      <c r="B39" s="15"/>
      <c r="AR39" s="15"/>
    </row>
    <row r="40" spans="2:57" ht="14.45" customHeight="1">
      <c r="B40" s="15"/>
      <c r="AR40" s="15"/>
    </row>
    <row r="41" spans="2:57" ht="14.45" customHeight="1">
      <c r="B41" s="15"/>
      <c r="AR41" s="15"/>
    </row>
    <row r="42" spans="2:57" ht="14.45" customHeight="1">
      <c r="B42" s="15"/>
      <c r="AR42" s="15"/>
    </row>
    <row r="43" spans="2:57" ht="14.45" customHeight="1">
      <c r="B43" s="15"/>
      <c r="AR43" s="15"/>
    </row>
    <row r="44" spans="2:57" ht="14.45" customHeight="1">
      <c r="B44" s="15"/>
      <c r="AR44" s="15"/>
    </row>
    <row r="45" spans="2:57" ht="14.45" customHeight="1">
      <c r="B45" s="15"/>
      <c r="AR45" s="15"/>
    </row>
    <row r="46" spans="2:57" ht="14.45" customHeight="1">
      <c r="B46" s="15"/>
      <c r="AR46" s="15"/>
    </row>
    <row r="47" spans="2:57" ht="14.45" customHeight="1">
      <c r="B47" s="15"/>
      <c r="AR47" s="15"/>
    </row>
    <row r="48" spans="2:57" ht="14.45" customHeight="1">
      <c r="B48" s="15"/>
      <c r="AR48" s="15"/>
    </row>
    <row r="49" spans="2:44" s="1" customFormat="1" ht="14.45" customHeight="1">
      <c r="B49" s="27"/>
      <c r="D49" s="36" t="s">
        <v>45</v>
      </c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  <c r="AF49" s="37"/>
      <c r="AG49" s="37"/>
      <c r="AH49" s="36" t="s">
        <v>46</v>
      </c>
      <c r="AI49" s="37"/>
      <c r="AJ49" s="37"/>
      <c r="AK49" s="37"/>
      <c r="AL49" s="37"/>
      <c r="AM49" s="37"/>
      <c r="AN49" s="37"/>
      <c r="AO49" s="37"/>
      <c r="AR49" s="27"/>
    </row>
    <row r="50" spans="2:44" ht="11.25">
      <c r="B50" s="15"/>
      <c r="AR50" s="15"/>
    </row>
    <row r="51" spans="2:44" ht="11.25">
      <c r="B51" s="15"/>
      <c r="AR51" s="15"/>
    </row>
    <row r="52" spans="2:44" ht="11.25">
      <c r="B52" s="15"/>
      <c r="AR52" s="15"/>
    </row>
    <row r="53" spans="2:44" ht="11.25">
      <c r="B53" s="15"/>
      <c r="AR53" s="15"/>
    </row>
    <row r="54" spans="2:44" ht="11.25">
      <c r="B54" s="15"/>
      <c r="AR54" s="15"/>
    </row>
    <row r="55" spans="2:44" ht="11.25">
      <c r="B55" s="15"/>
      <c r="AR55" s="15"/>
    </row>
    <row r="56" spans="2:44" ht="11.25">
      <c r="B56" s="15"/>
      <c r="AR56" s="15"/>
    </row>
    <row r="57" spans="2:44" ht="11.25">
      <c r="B57" s="15"/>
      <c r="AR57" s="15"/>
    </row>
    <row r="58" spans="2:44" ht="11.25">
      <c r="B58" s="15"/>
      <c r="AR58" s="15"/>
    </row>
    <row r="59" spans="2:44" ht="11.25">
      <c r="B59" s="15"/>
      <c r="AR59" s="15"/>
    </row>
    <row r="60" spans="2:44" s="1" customFormat="1" ht="12.75">
      <c r="B60" s="27"/>
      <c r="D60" s="38" t="s">
        <v>47</v>
      </c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  <c r="P60" s="29"/>
      <c r="Q60" s="29"/>
      <c r="R60" s="29"/>
      <c r="S60" s="29"/>
      <c r="T60" s="29"/>
      <c r="U60" s="29"/>
      <c r="V60" s="38" t="s">
        <v>48</v>
      </c>
      <c r="W60" s="29"/>
      <c r="X60" s="29"/>
      <c r="Y60" s="29"/>
      <c r="Z60" s="29"/>
      <c r="AA60" s="29"/>
      <c r="AB60" s="29"/>
      <c r="AC60" s="29"/>
      <c r="AD60" s="29"/>
      <c r="AE60" s="29"/>
      <c r="AF60" s="29"/>
      <c r="AG60" s="29"/>
      <c r="AH60" s="38" t="s">
        <v>47</v>
      </c>
      <c r="AI60" s="29"/>
      <c r="AJ60" s="29"/>
      <c r="AK60" s="29"/>
      <c r="AL60" s="29"/>
      <c r="AM60" s="38" t="s">
        <v>48</v>
      </c>
      <c r="AN60" s="29"/>
      <c r="AO60" s="29"/>
      <c r="AR60" s="27"/>
    </row>
    <row r="61" spans="2:44" ht="11.25">
      <c r="B61" s="15"/>
      <c r="AR61" s="15"/>
    </row>
    <row r="62" spans="2:44" ht="11.25">
      <c r="B62" s="15"/>
      <c r="AR62" s="15"/>
    </row>
    <row r="63" spans="2:44" ht="11.25">
      <c r="B63" s="15"/>
      <c r="AR63" s="15"/>
    </row>
    <row r="64" spans="2:44" s="1" customFormat="1" ht="12.75">
      <c r="B64" s="27"/>
      <c r="D64" s="36" t="s">
        <v>49</v>
      </c>
      <c r="E64" s="37"/>
      <c r="F64" s="37"/>
      <c r="G64" s="37"/>
      <c r="H64" s="37"/>
      <c r="I64" s="37"/>
      <c r="J64" s="37"/>
      <c r="K64" s="37"/>
      <c r="L64" s="37"/>
      <c r="M64" s="37"/>
      <c r="N64" s="37"/>
      <c r="O64" s="37"/>
      <c r="P64" s="37"/>
      <c r="Q64" s="37"/>
      <c r="R64" s="37"/>
      <c r="S64" s="37"/>
      <c r="T64" s="37"/>
      <c r="U64" s="37"/>
      <c r="V64" s="37"/>
      <c r="W64" s="37"/>
      <c r="X64" s="37"/>
      <c r="Y64" s="37"/>
      <c r="Z64" s="37"/>
      <c r="AA64" s="37"/>
      <c r="AB64" s="37"/>
      <c r="AC64" s="37"/>
      <c r="AD64" s="37"/>
      <c r="AE64" s="37"/>
      <c r="AF64" s="37"/>
      <c r="AG64" s="37"/>
      <c r="AH64" s="36" t="s">
        <v>50</v>
      </c>
      <c r="AI64" s="37"/>
      <c r="AJ64" s="37"/>
      <c r="AK64" s="37"/>
      <c r="AL64" s="37"/>
      <c r="AM64" s="37"/>
      <c r="AN64" s="37"/>
      <c r="AO64" s="37"/>
      <c r="AR64" s="27"/>
    </row>
    <row r="65" spans="2:44" ht="11.25">
      <c r="B65" s="15"/>
      <c r="AR65" s="15"/>
    </row>
    <row r="66" spans="2:44" ht="11.25">
      <c r="B66" s="15"/>
      <c r="AR66" s="15"/>
    </row>
    <row r="67" spans="2:44" ht="11.25">
      <c r="B67" s="15"/>
      <c r="AR67" s="15"/>
    </row>
    <row r="68" spans="2:44" ht="11.25">
      <c r="B68" s="15"/>
      <c r="AR68" s="15"/>
    </row>
    <row r="69" spans="2:44" ht="11.25">
      <c r="B69" s="15"/>
      <c r="AR69" s="15"/>
    </row>
    <row r="70" spans="2:44" ht="11.25">
      <c r="B70" s="15"/>
      <c r="AR70" s="15"/>
    </row>
    <row r="71" spans="2:44" ht="11.25">
      <c r="B71" s="15"/>
      <c r="AR71" s="15"/>
    </row>
    <row r="72" spans="2:44" ht="11.25">
      <c r="B72" s="15"/>
      <c r="AR72" s="15"/>
    </row>
    <row r="73" spans="2:44" ht="11.25">
      <c r="B73" s="15"/>
      <c r="AR73" s="15"/>
    </row>
    <row r="74" spans="2:44" ht="11.25">
      <c r="B74" s="15"/>
      <c r="AR74" s="15"/>
    </row>
    <row r="75" spans="2:44" s="1" customFormat="1" ht="12.75">
      <c r="B75" s="27"/>
      <c r="D75" s="38" t="s">
        <v>47</v>
      </c>
      <c r="E75" s="29"/>
      <c r="F75" s="29"/>
      <c r="G75" s="29"/>
      <c r="H75" s="29"/>
      <c r="I75" s="29"/>
      <c r="J75" s="29"/>
      <c r="K75" s="29"/>
      <c r="L75" s="29"/>
      <c r="M75" s="29"/>
      <c r="N75" s="29"/>
      <c r="O75" s="29"/>
      <c r="P75" s="29"/>
      <c r="Q75" s="29"/>
      <c r="R75" s="29"/>
      <c r="S75" s="29"/>
      <c r="T75" s="29"/>
      <c r="U75" s="29"/>
      <c r="V75" s="38" t="s">
        <v>48</v>
      </c>
      <c r="W75" s="29"/>
      <c r="X75" s="29"/>
      <c r="Y75" s="29"/>
      <c r="Z75" s="29"/>
      <c r="AA75" s="29"/>
      <c r="AB75" s="29"/>
      <c r="AC75" s="29"/>
      <c r="AD75" s="29"/>
      <c r="AE75" s="29"/>
      <c r="AF75" s="29"/>
      <c r="AG75" s="29"/>
      <c r="AH75" s="38" t="s">
        <v>47</v>
      </c>
      <c r="AI75" s="29"/>
      <c r="AJ75" s="29"/>
      <c r="AK75" s="29"/>
      <c r="AL75" s="29"/>
      <c r="AM75" s="38" t="s">
        <v>48</v>
      </c>
      <c r="AN75" s="29"/>
      <c r="AO75" s="29"/>
      <c r="AR75" s="27"/>
    </row>
    <row r="76" spans="2:44" s="1" customFormat="1" ht="11.25">
      <c r="B76" s="27"/>
      <c r="AR76" s="27"/>
    </row>
    <row r="77" spans="2:44" s="1" customFormat="1" ht="6.95" customHeight="1"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40"/>
      <c r="M77" s="40"/>
      <c r="N77" s="40"/>
      <c r="O77" s="40"/>
      <c r="P77" s="40"/>
      <c r="Q77" s="40"/>
      <c r="R77" s="40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  <c r="AF77" s="40"/>
      <c r="AG77" s="40"/>
      <c r="AH77" s="40"/>
      <c r="AI77" s="40"/>
      <c r="AJ77" s="40"/>
      <c r="AK77" s="40"/>
      <c r="AL77" s="40"/>
      <c r="AM77" s="40"/>
      <c r="AN77" s="40"/>
      <c r="AO77" s="40"/>
      <c r="AP77" s="40"/>
      <c r="AQ77" s="40"/>
      <c r="AR77" s="27"/>
    </row>
    <row r="81" spans="1:91" s="1" customFormat="1" ht="6.95" customHeight="1"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42"/>
      <c r="M81" s="42"/>
      <c r="N81" s="42"/>
      <c r="O81" s="42"/>
      <c r="P81" s="42"/>
      <c r="Q81" s="42"/>
      <c r="R81" s="42"/>
      <c r="S81" s="42"/>
      <c r="T81" s="42"/>
      <c r="U81" s="42"/>
      <c r="V81" s="42"/>
      <c r="W81" s="42"/>
      <c r="X81" s="42"/>
      <c r="Y81" s="42"/>
      <c r="Z81" s="42"/>
      <c r="AA81" s="42"/>
      <c r="AB81" s="42"/>
      <c r="AC81" s="42"/>
      <c r="AD81" s="42"/>
      <c r="AE81" s="42"/>
      <c r="AF81" s="42"/>
      <c r="AG81" s="42"/>
      <c r="AH81" s="42"/>
      <c r="AI81" s="42"/>
      <c r="AJ81" s="42"/>
      <c r="AK81" s="42"/>
      <c r="AL81" s="42"/>
      <c r="AM81" s="42"/>
      <c r="AN81" s="42"/>
      <c r="AO81" s="42"/>
      <c r="AP81" s="42"/>
      <c r="AQ81" s="42"/>
      <c r="AR81" s="27"/>
    </row>
    <row r="82" spans="1:91" s="1" customFormat="1" ht="24.95" customHeight="1">
      <c r="B82" s="27"/>
      <c r="C82" s="16" t="s">
        <v>51</v>
      </c>
      <c r="AR82" s="27"/>
    </row>
    <row r="83" spans="1:91" s="1" customFormat="1" ht="6.95" customHeight="1">
      <c r="B83" s="27"/>
      <c r="AR83" s="27"/>
    </row>
    <row r="84" spans="1:91" s="3" customFormat="1" ht="12" customHeight="1">
      <c r="B84" s="43"/>
      <c r="C84" s="22" t="s">
        <v>13</v>
      </c>
      <c r="L84" s="3" t="str">
        <f>K5</f>
        <v>IMPORT</v>
      </c>
      <c r="AR84" s="43"/>
    </row>
    <row r="85" spans="1:91" s="4" customFormat="1" ht="36.950000000000003" customHeight="1">
      <c r="B85" s="44"/>
      <c r="C85" s="45" t="s">
        <v>16</v>
      </c>
      <c r="L85" s="164" t="str">
        <f>K6</f>
        <v>24_005 - Enviromentální učebna Ekocentrum SO-02 _ zadání</v>
      </c>
      <c r="M85" s="165"/>
      <c r="N85" s="165"/>
      <c r="O85" s="165"/>
      <c r="P85" s="165"/>
      <c r="Q85" s="165"/>
      <c r="R85" s="165"/>
      <c r="S85" s="165"/>
      <c r="T85" s="165"/>
      <c r="U85" s="165"/>
      <c r="V85" s="165"/>
      <c r="W85" s="165"/>
      <c r="X85" s="165"/>
      <c r="Y85" s="165"/>
      <c r="Z85" s="165"/>
      <c r="AA85" s="165"/>
      <c r="AB85" s="165"/>
      <c r="AC85" s="165"/>
      <c r="AD85" s="165"/>
      <c r="AE85" s="165"/>
      <c r="AF85" s="165"/>
      <c r="AG85" s="165"/>
      <c r="AH85" s="165"/>
      <c r="AI85" s="165"/>
      <c r="AJ85" s="165"/>
      <c r="AR85" s="44"/>
    </row>
    <row r="86" spans="1:91" s="1" customFormat="1" ht="6.95" customHeight="1">
      <c r="B86" s="27"/>
      <c r="AR86" s="27"/>
    </row>
    <row r="87" spans="1:91" s="1" customFormat="1" ht="12" customHeight="1">
      <c r="B87" s="27"/>
      <c r="C87" s="22" t="s">
        <v>20</v>
      </c>
      <c r="L87" s="46" t="str">
        <f>IF(K8="","",K8)</f>
        <v xml:space="preserve"> </v>
      </c>
      <c r="AI87" s="22" t="s">
        <v>22</v>
      </c>
      <c r="AM87" s="166">
        <f>IF(AN8= "","",AN8)</f>
        <v>46020</v>
      </c>
      <c r="AN87" s="166"/>
      <c r="AR87" s="27"/>
    </row>
    <row r="88" spans="1:91" s="1" customFormat="1" ht="6.95" customHeight="1">
      <c r="B88" s="27"/>
      <c r="AR88" s="27"/>
    </row>
    <row r="89" spans="1:91" s="1" customFormat="1" ht="15.2" customHeight="1">
      <c r="B89" s="27"/>
      <c r="C89" s="22" t="s">
        <v>23</v>
      </c>
      <c r="L89" s="3" t="str">
        <f>IF(E11= "","",E11)</f>
        <v xml:space="preserve"> </v>
      </c>
      <c r="AI89" s="22" t="s">
        <v>28</v>
      </c>
      <c r="AM89" s="167" t="str">
        <f>IF(E17="","",E17)</f>
        <v xml:space="preserve"> </v>
      </c>
      <c r="AN89" s="168"/>
      <c r="AO89" s="168"/>
      <c r="AP89" s="168"/>
      <c r="AR89" s="27"/>
      <c r="AS89" s="169" t="s">
        <v>52</v>
      </c>
      <c r="AT89" s="170"/>
      <c r="AU89" s="48"/>
      <c r="AV89" s="48"/>
      <c r="AW89" s="48"/>
      <c r="AX89" s="48"/>
      <c r="AY89" s="48"/>
      <c r="AZ89" s="48"/>
      <c r="BA89" s="48"/>
      <c r="BB89" s="48"/>
      <c r="BC89" s="48"/>
      <c r="BD89" s="49"/>
    </row>
    <row r="90" spans="1:91" s="1" customFormat="1" ht="15.2" customHeight="1">
      <c r="B90" s="27"/>
      <c r="C90" s="22" t="s">
        <v>26</v>
      </c>
      <c r="L90" s="3" t="str">
        <f>IF(E14= "Vyplň údaj","",E14)</f>
        <v/>
      </c>
      <c r="AI90" s="22" t="s">
        <v>30</v>
      </c>
      <c r="AM90" s="167" t="str">
        <f>IF(E20="","",E20)</f>
        <v xml:space="preserve"> </v>
      </c>
      <c r="AN90" s="168"/>
      <c r="AO90" s="168"/>
      <c r="AP90" s="168"/>
      <c r="AR90" s="27"/>
      <c r="AS90" s="171"/>
      <c r="AT90" s="172"/>
      <c r="BD90" s="51"/>
    </row>
    <row r="91" spans="1:91" s="1" customFormat="1" ht="10.9" customHeight="1">
      <c r="B91" s="27"/>
      <c r="AR91" s="27"/>
      <c r="AS91" s="171"/>
      <c r="AT91" s="172"/>
      <c r="BD91" s="51"/>
    </row>
    <row r="92" spans="1:91" s="1" customFormat="1" ht="29.25" customHeight="1">
      <c r="B92" s="27"/>
      <c r="C92" s="154" t="s">
        <v>53</v>
      </c>
      <c r="D92" s="155"/>
      <c r="E92" s="155"/>
      <c r="F92" s="155"/>
      <c r="G92" s="155"/>
      <c r="H92" s="52"/>
      <c r="I92" s="156" t="s">
        <v>54</v>
      </c>
      <c r="J92" s="155"/>
      <c r="K92" s="155"/>
      <c r="L92" s="155"/>
      <c r="M92" s="155"/>
      <c r="N92" s="155"/>
      <c r="O92" s="155"/>
      <c r="P92" s="155"/>
      <c r="Q92" s="155"/>
      <c r="R92" s="155"/>
      <c r="S92" s="155"/>
      <c r="T92" s="155"/>
      <c r="U92" s="155"/>
      <c r="V92" s="155"/>
      <c r="W92" s="155"/>
      <c r="X92" s="155"/>
      <c r="Y92" s="155"/>
      <c r="Z92" s="155"/>
      <c r="AA92" s="155"/>
      <c r="AB92" s="155"/>
      <c r="AC92" s="155"/>
      <c r="AD92" s="155"/>
      <c r="AE92" s="155"/>
      <c r="AF92" s="155"/>
      <c r="AG92" s="157" t="s">
        <v>55</v>
      </c>
      <c r="AH92" s="155"/>
      <c r="AI92" s="155"/>
      <c r="AJ92" s="155"/>
      <c r="AK92" s="155"/>
      <c r="AL92" s="155"/>
      <c r="AM92" s="155"/>
      <c r="AN92" s="156" t="s">
        <v>56</v>
      </c>
      <c r="AO92" s="155"/>
      <c r="AP92" s="158"/>
      <c r="AQ92" s="53" t="s">
        <v>57</v>
      </c>
      <c r="AR92" s="27"/>
      <c r="AS92" s="54" t="s">
        <v>58</v>
      </c>
      <c r="AT92" s="55" t="s">
        <v>59</v>
      </c>
      <c r="AU92" s="55" t="s">
        <v>60</v>
      </c>
      <c r="AV92" s="55" t="s">
        <v>61</v>
      </c>
      <c r="AW92" s="55" t="s">
        <v>62</v>
      </c>
      <c r="AX92" s="55" t="s">
        <v>63</v>
      </c>
      <c r="AY92" s="55" t="s">
        <v>64</v>
      </c>
      <c r="AZ92" s="55" t="s">
        <v>65</v>
      </c>
      <c r="BA92" s="55" t="s">
        <v>66</v>
      </c>
      <c r="BB92" s="55" t="s">
        <v>67</v>
      </c>
      <c r="BC92" s="55" t="s">
        <v>68</v>
      </c>
      <c r="BD92" s="56" t="s">
        <v>69</v>
      </c>
    </row>
    <row r="93" spans="1:91" s="1" customFormat="1" ht="10.9" customHeight="1">
      <c r="B93" s="27"/>
      <c r="AR93" s="27"/>
      <c r="AS93" s="57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9"/>
    </row>
    <row r="94" spans="1:91" s="5" customFormat="1" ht="32.450000000000003" customHeight="1">
      <c r="B94" s="58"/>
      <c r="C94" s="59" t="s">
        <v>70</v>
      </c>
      <c r="D94" s="60"/>
      <c r="E94" s="60"/>
      <c r="F94" s="60"/>
      <c r="G94" s="60"/>
      <c r="H94" s="60"/>
      <c r="I94" s="60"/>
      <c r="J94" s="60"/>
      <c r="K94" s="60"/>
      <c r="L94" s="60"/>
      <c r="M94" s="60"/>
      <c r="N94" s="60"/>
      <c r="O94" s="60"/>
      <c r="P94" s="60"/>
      <c r="Q94" s="60"/>
      <c r="R94" s="60"/>
      <c r="S94" s="60"/>
      <c r="T94" s="60"/>
      <c r="U94" s="60"/>
      <c r="V94" s="60"/>
      <c r="W94" s="60"/>
      <c r="X94" s="60"/>
      <c r="Y94" s="60"/>
      <c r="Z94" s="60"/>
      <c r="AA94" s="60"/>
      <c r="AB94" s="60"/>
      <c r="AC94" s="60"/>
      <c r="AD94" s="60"/>
      <c r="AE94" s="60"/>
      <c r="AF94" s="60"/>
      <c r="AG94" s="162">
        <f>ROUND(AG95,2)</f>
        <v>0</v>
      </c>
      <c r="AH94" s="162"/>
      <c r="AI94" s="162"/>
      <c r="AJ94" s="162"/>
      <c r="AK94" s="162"/>
      <c r="AL94" s="162"/>
      <c r="AM94" s="162"/>
      <c r="AN94" s="163">
        <f>SUM(AG94,AT94)</f>
        <v>0</v>
      </c>
      <c r="AO94" s="163"/>
      <c r="AP94" s="163"/>
      <c r="AQ94" s="62" t="s">
        <v>1</v>
      </c>
      <c r="AR94" s="58"/>
      <c r="AS94" s="63">
        <f>ROUND(AS95,2)</f>
        <v>0</v>
      </c>
      <c r="AT94" s="64">
        <f>ROUND(SUM(AV94:AW94),2)</f>
        <v>0</v>
      </c>
      <c r="AU94" s="65">
        <f>ROUND(AU95,5)</f>
        <v>0</v>
      </c>
      <c r="AV94" s="64">
        <f>ROUND(AZ94*L29,2)</f>
        <v>0</v>
      </c>
      <c r="AW94" s="64">
        <f>ROUND(BA94*L30,2)</f>
        <v>0</v>
      </c>
      <c r="AX94" s="64">
        <f>ROUND(BB94*L29,2)</f>
        <v>0</v>
      </c>
      <c r="AY94" s="64">
        <f>ROUND(BC94*L30,2)</f>
        <v>0</v>
      </c>
      <c r="AZ94" s="64">
        <f>ROUND(AZ95,2)</f>
        <v>0</v>
      </c>
      <c r="BA94" s="64">
        <f>ROUND(BA95,2)</f>
        <v>0</v>
      </c>
      <c r="BB94" s="64">
        <f>ROUND(BB95,2)</f>
        <v>0</v>
      </c>
      <c r="BC94" s="64">
        <f>ROUND(BC95,2)</f>
        <v>0</v>
      </c>
      <c r="BD94" s="66">
        <f>ROUND(BD95,2)</f>
        <v>0</v>
      </c>
      <c r="BS94" s="67" t="s">
        <v>71</v>
      </c>
      <c r="BT94" s="67" t="s">
        <v>72</v>
      </c>
      <c r="BU94" s="68" t="s">
        <v>73</v>
      </c>
      <c r="BV94" s="67" t="s">
        <v>14</v>
      </c>
      <c r="BW94" s="67" t="s">
        <v>5</v>
      </c>
      <c r="BX94" s="67" t="s">
        <v>74</v>
      </c>
      <c r="CL94" s="67" t="s">
        <v>1</v>
      </c>
    </row>
    <row r="95" spans="1:91" s="6" customFormat="1" ht="16.5" customHeight="1">
      <c r="A95" s="69" t="s">
        <v>75</v>
      </c>
      <c r="B95" s="70"/>
      <c r="C95" s="71"/>
      <c r="D95" s="161" t="s">
        <v>76</v>
      </c>
      <c r="E95" s="161"/>
      <c r="F95" s="161"/>
      <c r="G95" s="161"/>
      <c r="H95" s="161"/>
      <c r="I95" s="72"/>
      <c r="J95" s="161" t="s">
        <v>77</v>
      </c>
      <c r="K95" s="161"/>
      <c r="L95" s="161"/>
      <c r="M95" s="161"/>
      <c r="N95" s="161"/>
      <c r="O95" s="161"/>
      <c r="P95" s="161"/>
      <c r="Q95" s="161"/>
      <c r="R95" s="161"/>
      <c r="S95" s="161"/>
      <c r="T95" s="161"/>
      <c r="U95" s="161"/>
      <c r="V95" s="161"/>
      <c r="W95" s="161"/>
      <c r="X95" s="161"/>
      <c r="Y95" s="161"/>
      <c r="Z95" s="161"/>
      <c r="AA95" s="161"/>
      <c r="AB95" s="161"/>
      <c r="AC95" s="161"/>
      <c r="AD95" s="161"/>
      <c r="AE95" s="161"/>
      <c r="AF95" s="161"/>
      <c r="AG95" s="159">
        <f>'Objekt1 - SO-01 1 Pol'!J32</f>
        <v>0</v>
      </c>
      <c r="AH95" s="160"/>
      <c r="AI95" s="160"/>
      <c r="AJ95" s="160"/>
      <c r="AK95" s="160"/>
      <c r="AL95" s="160"/>
      <c r="AM95" s="160"/>
      <c r="AN95" s="159">
        <f>SUM(AG95,AT95)</f>
        <v>0</v>
      </c>
      <c r="AO95" s="160"/>
      <c r="AP95" s="160"/>
      <c r="AQ95" s="73" t="s">
        <v>78</v>
      </c>
      <c r="AR95" s="70"/>
      <c r="AS95" s="74">
        <v>0</v>
      </c>
      <c r="AT95" s="75">
        <f>ROUND(SUM(AV95:AW95),2)</f>
        <v>0</v>
      </c>
      <c r="AU95" s="76">
        <f>'Objekt1 - SO-01 1 Pol'!P133</f>
        <v>0</v>
      </c>
      <c r="AV95" s="75">
        <f>'Objekt1 - SO-01 1 Pol'!J35</f>
        <v>0</v>
      </c>
      <c r="AW95" s="75">
        <f>'Objekt1 - SO-01 1 Pol'!J36</f>
        <v>0</v>
      </c>
      <c r="AX95" s="75">
        <f>'Objekt1 - SO-01 1 Pol'!J37</f>
        <v>0</v>
      </c>
      <c r="AY95" s="75">
        <f>'Objekt1 - SO-01 1 Pol'!J38</f>
        <v>0</v>
      </c>
      <c r="AZ95" s="75">
        <f>'Objekt1 - SO-01 1 Pol'!F35</f>
        <v>0</v>
      </c>
      <c r="BA95" s="75">
        <f>'Objekt1 - SO-01 1 Pol'!F36</f>
        <v>0</v>
      </c>
      <c r="BB95" s="75">
        <f>'Objekt1 - SO-01 1 Pol'!F37</f>
        <v>0</v>
      </c>
      <c r="BC95" s="75">
        <f>'Objekt1 - SO-01 1 Pol'!F38</f>
        <v>0</v>
      </c>
      <c r="BD95" s="77">
        <f>'Objekt1 - SO-01 1 Pol'!F39</f>
        <v>0</v>
      </c>
      <c r="BT95" s="78" t="s">
        <v>79</v>
      </c>
      <c r="BV95" s="78" t="s">
        <v>14</v>
      </c>
      <c r="BW95" s="78" t="s">
        <v>80</v>
      </c>
      <c r="BX95" s="78" t="s">
        <v>5</v>
      </c>
      <c r="CL95" s="78" t="s">
        <v>1</v>
      </c>
      <c r="CM95" s="78" t="s">
        <v>81</v>
      </c>
    </row>
    <row r="96" spans="1:91" s="1" customFormat="1" ht="30" customHeight="1">
      <c r="B96" s="27"/>
      <c r="AR96" s="27"/>
    </row>
    <row r="97" spans="2:44" s="1" customFormat="1" ht="6.95" customHeight="1">
      <c r="B97" s="39"/>
      <c r="C97" s="40"/>
      <c r="D97" s="40"/>
      <c r="E97" s="40"/>
      <c r="F97" s="40"/>
      <c r="G97" s="40"/>
      <c r="H97" s="40"/>
      <c r="I97" s="40"/>
      <c r="J97" s="40"/>
      <c r="K97" s="40"/>
      <c r="L97" s="40"/>
      <c r="M97" s="40"/>
      <c r="N97" s="40"/>
      <c r="O97" s="40"/>
      <c r="P97" s="40"/>
      <c r="Q97" s="40"/>
      <c r="R97" s="40"/>
      <c r="S97" s="40"/>
      <c r="T97" s="40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F97" s="40"/>
      <c r="AG97" s="40"/>
      <c r="AH97" s="40"/>
      <c r="AI97" s="40"/>
      <c r="AJ97" s="40"/>
      <c r="AK97" s="40"/>
      <c r="AL97" s="40"/>
      <c r="AM97" s="40"/>
      <c r="AN97" s="40"/>
      <c r="AO97" s="40"/>
      <c r="AP97" s="40"/>
      <c r="AQ97" s="40"/>
      <c r="AR97" s="27"/>
    </row>
  </sheetData>
  <sheetProtection algorithmName="SHA-512" hashValue="OjkuK02n69h5SFGvilC14YenHK2By0aszkLtB0gyJ8x0tauCkqifgk8xGiGxw3Z/T1TVqlYh6i3EDJCJVyWYWQ==" saltValue="S0JeGLQ9WdGi3FpF2jK5dnaYJKFmj9e6msvdLIkINS2mVFCVVHO6DWX9t1mOaQnGYdPIrgWdPEIfUlCgGK4Dig==" spinCount="100000" sheet="1" objects="1" scenarios="1" formatColumns="0" formatRows="0"/>
  <mergeCells count="42">
    <mergeCell ref="W30:AE30"/>
    <mergeCell ref="AK30:AO30"/>
    <mergeCell ref="L30:P30"/>
    <mergeCell ref="W31:AE31"/>
    <mergeCell ref="L31:P31"/>
    <mergeCell ref="W32:AE32"/>
    <mergeCell ref="AK32:AO32"/>
    <mergeCell ref="L32:P32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AN95:AP95"/>
    <mergeCell ref="AG95:AM95"/>
    <mergeCell ref="D95:H95"/>
    <mergeCell ref="J95:AF95"/>
    <mergeCell ref="AG94:AM94"/>
    <mergeCell ref="AN94:AP94"/>
    <mergeCell ref="AR2:BE2"/>
    <mergeCell ref="C92:G92"/>
    <mergeCell ref="I92:AF92"/>
    <mergeCell ref="AG92:AM92"/>
    <mergeCell ref="AN92:AP92"/>
    <mergeCell ref="L85:AJ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</mergeCells>
  <hyperlinks>
    <hyperlink ref="A95" location="'Objekt1 - SO-01 1 Pol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230"/>
  <sheetViews>
    <sheetView showGridLines="0" workbookViewId="0">
      <selection activeCell="J12" sqref="J12"/>
    </sheetView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97"/>
      <c r="M2" s="197"/>
      <c r="N2" s="197"/>
      <c r="O2" s="197"/>
      <c r="P2" s="197"/>
      <c r="Q2" s="197"/>
      <c r="R2" s="197"/>
      <c r="S2" s="197"/>
      <c r="T2" s="197"/>
      <c r="U2" s="197"/>
      <c r="V2" s="197"/>
      <c r="AT2" s="12" t="s">
        <v>80</v>
      </c>
    </row>
    <row r="3" spans="2:46" ht="6.95" customHeight="1">
      <c r="B3" s="13"/>
      <c r="C3" s="14"/>
      <c r="D3" s="14"/>
      <c r="E3" s="14"/>
      <c r="F3" s="14"/>
      <c r="G3" s="14"/>
      <c r="H3" s="14"/>
      <c r="I3" s="14"/>
      <c r="J3" s="14"/>
      <c r="K3" s="14"/>
      <c r="L3" s="15"/>
      <c r="AT3" s="12" t="s">
        <v>81</v>
      </c>
    </row>
    <row r="4" spans="2:46" ht="24.95" customHeight="1">
      <c r="B4" s="15"/>
      <c r="D4" s="16" t="s">
        <v>82</v>
      </c>
      <c r="L4" s="15"/>
      <c r="M4" s="79" t="s">
        <v>10</v>
      </c>
      <c r="AT4" s="12" t="s">
        <v>4</v>
      </c>
    </row>
    <row r="5" spans="2:46" ht="6.95" customHeight="1">
      <c r="B5" s="15"/>
      <c r="L5" s="15"/>
    </row>
    <row r="6" spans="2:46" ht="12" customHeight="1">
      <c r="B6" s="15"/>
      <c r="D6" s="22" t="s">
        <v>16</v>
      </c>
      <c r="L6" s="15"/>
    </row>
    <row r="7" spans="2:46" ht="16.5" customHeight="1">
      <c r="B7" s="15"/>
      <c r="E7" s="193" t="str">
        <f>'Rekapitulace stavby'!K6</f>
        <v>24_005 - Enviromentální učebna Ekocentrum SO-02 _ zadání</v>
      </c>
      <c r="F7" s="194"/>
      <c r="G7" s="194"/>
      <c r="H7" s="194"/>
      <c r="L7" s="15"/>
    </row>
    <row r="8" spans="2:46" s="1" customFormat="1" ht="12" customHeight="1">
      <c r="B8" s="27"/>
      <c r="D8" s="22" t="s">
        <v>83</v>
      </c>
      <c r="L8" s="27"/>
    </row>
    <row r="9" spans="2:46" s="1" customFormat="1" ht="16.5" customHeight="1">
      <c r="B9" s="27"/>
      <c r="E9" s="164" t="s">
        <v>84</v>
      </c>
      <c r="F9" s="195"/>
      <c r="G9" s="195"/>
      <c r="H9" s="195"/>
      <c r="L9" s="27"/>
    </row>
    <row r="10" spans="2:46" s="1" customFormat="1" ht="11.25">
      <c r="B10" s="27"/>
      <c r="L10" s="27"/>
    </row>
    <row r="11" spans="2:46" s="1" customFormat="1" ht="12" customHeight="1">
      <c r="B11" s="27"/>
      <c r="D11" s="22" t="s">
        <v>18</v>
      </c>
      <c r="F11" s="20" t="s">
        <v>1</v>
      </c>
      <c r="I11" s="22" t="s">
        <v>19</v>
      </c>
      <c r="J11" s="20" t="s">
        <v>1</v>
      </c>
      <c r="L11" s="27"/>
    </row>
    <row r="12" spans="2:46" s="1" customFormat="1" ht="12" customHeight="1">
      <c r="B12" s="27"/>
      <c r="D12" s="22" t="s">
        <v>20</v>
      </c>
      <c r="F12" s="20" t="s">
        <v>21</v>
      </c>
      <c r="I12" s="22" t="s">
        <v>22</v>
      </c>
      <c r="J12" s="47">
        <f>'Rekapitulace stavby'!AN8</f>
        <v>46020</v>
      </c>
      <c r="L12" s="27"/>
    </row>
    <row r="13" spans="2:46" s="1" customFormat="1" ht="10.9" customHeight="1">
      <c r="B13" s="27"/>
      <c r="L13" s="27"/>
    </row>
    <row r="14" spans="2:46" s="1" customFormat="1" ht="12" customHeight="1">
      <c r="B14" s="27"/>
      <c r="D14" s="22" t="s">
        <v>23</v>
      </c>
      <c r="I14" s="22" t="s">
        <v>24</v>
      </c>
      <c r="J14" s="20" t="str">
        <f>IF('Rekapitulace stavby'!AN10="","",'Rekapitulace stavby'!AN10)</f>
        <v/>
      </c>
      <c r="L14" s="27"/>
    </row>
    <row r="15" spans="2:46" s="1" customFormat="1" ht="18" customHeight="1">
      <c r="B15" s="27"/>
      <c r="E15" s="20" t="str">
        <f>IF('Rekapitulace stavby'!E11="","",'Rekapitulace stavby'!E11)</f>
        <v xml:space="preserve"> </v>
      </c>
      <c r="I15" s="22" t="s">
        <v>25</v>
      </c>
      <c r="J15" s="20" t="str">
        <f>IF('Rekapitulace stavby'!AN11="","",'Rekapitulace stavby'!AN11)</f>
        <v/>
      </c>
      <c r="L15" s="27"/>
    </row>
    <row r="16" spans="2:46" s="1" customFormat="1" ht="6.95" customHeight="1">
      <c r="B16" s="27"/>
      <c r="L16" s="27"/>
    </row>
    <row r="17" spans="2:12" s="1" customFormat="1" ht="12" customHeight="1">
      <c r="B17" s="27"/>
      <c r="D17" s="22" t="s">
        <v>26</v>
      </c>
      <c r="I17" s="22" t="s">
        <v>24</v>
      </c>
      <c r="J17" s="23" t="str">
        <f>'Rekapitulace stavby'!AN13</f>
        <v>Vyplň údaj</v>
      </c>
      <c r="L17" s="27"/>
    </row>
    <row r="18" spans="2:12" s="1" customFormat="1" ht="18" customHeight="1">
      <c r="B18" s="27"/>
      <c r="E18" s="196" t="str">
        <f>'Rekapitulace stavby'!E14</f>
        <v>Vyplň údaj</v>
      </c>
      <c r="F18" s="183"/>
      <c r="G18" s="183"/>
      <c r="H18" s="183"/>
      <c r="I18" s="22" t="s">
        <v>25</v>
      </c>
      <c r="J18" s="23" t="str">
        <f>'Rekapitulace stavby'!AN14</f>
        <v>Vyplň údaj</v>
      </c>
      <c r="L18" s="27"/>
    </row>
    <row r="19" spans="2:12" s="1" customFormat="1" ht="6.95" customHeight="1">
      <c r="B19" s="27"/>
      <c r="L19" s="27"/>
    </row>
    <row r="20" spans="2:12" s="1" customFormat="1" ht="12" customHeight="1">
      <c r="B20" s="27"/>
      <c r="D20" s="22" t="s">
        <v>28</v>
      </c>
      <c r="I20" s="22" t="s">
        <v>24</v>
      </c>
      <c r="J20" s="20" t="str">
        <f>IF('Rekapitulace stavby'!AN16="","",'Rekapitulace stavby'!AN16)</f>
        <v/>
      </c>
      <c r="L20" s="27"/>
    </row>
    <row r="21" spans="2:12" s="1" customFormat="1" ht="18" customHeight="1">
      <c r="B21" s="27"/>
      <c r="E21" s="20" t="str">
        <f>IF('Rekapitulace stavby'!E17="","",'Rekapitulace stavby'!E17)</f>
        <v xml:space="preserve"> </v>
      </c>
      <c r="I21" s="22" t="s">
        <v>25</v>
      </c>
      <c r="J21" s="20" t="str">
        <f>IF('Rekapitulace stavby'!AN17="","",'Rekapitulace stavby'!AN17)</f>
        <v/>
      </c>
      <c r="L21" s="27"/>
    </row>
    <row r="22" spans="2:12" s="1" customFormat="1" ht="6.95" customHeight="1">
      <c r="B22" s="27"/>
      <c r="L22" s="27"/>
    </row>
    <row r="23" spans="2:12" s="1" customFormat="1" ht="12" customHeight="1">
      <c r="B23" s="27"/>
      <c r="D23" s="22" t="s">
        <v>30</v>
      </c>
      <c r="I23" s="22" t="s">
        <v>24</v>
      </c>
      <c r="J23" s="20" t="str">
        <f>IF('Rekapitulace stavby'!AN19="","",'Rekapitulace stavby'!AN19)</f>
        <v/>
      </c>
      <c r="L23" s="27"/>
    </row>
    <row r="24" spans="2:12" s="1" customFormat="1" ht="18" customHeight="1">
      <c r="B24" s="27"/>
      <c r="E24" s="20" t="str">
        <f>IF('Rekapitulace stavby'!E20="","",'Rekapitulace stavby'!E20)</f>
        <v xml:space="preserve"> </v>
      </c>
      <c r="I24" s="22" t="s">
        <v>25</v>
      </c>
      <c r="J24" s="20" t="str">
        <f>IF('Rekapitulace stavby'!AN20="","",'Rekapitulace stavby'!AN20)</f>
        <v/>
      </c>
      <c r="L24" s="27"/>
    </row>
    <row r="25" spans="2:12" s="1" customFormat="1" ht="6.95" customHeight="1">
      <c r="B25" s="27"/>
      <c r="L25" s="27"/>
    </row>
    <row r="26" spans="2:12" s="1" customFormat="1" ht="12" customHeight="1">
      <c r="B26" s="27"/>
      <c r="D26" s="22" t="s">
        <v>31</v>
      </c>
      <c r="L26" s="27"/>
    </row>
    <row r="27" spans="2:12" s="7" customFormat="1" ht="16.5" customHeight="1">
      <c r="B27" s="80"/>
      <c r="E27" s="187" t="s">
        <v>1</v>
      </c>
      <c r="F27" s="187"/>
      <c r="G27" s="187"/>
      <c r="H27" s="187"/>
      <c r="L27" s="80"/>
    </row>
    <row r="28" spans="2:12" s="1" customFormat="1" ht="6.95" customHeight="1">
      <c r="B28" s="27"/>
      <c r="L28" s="27"/>
    </row>
    <row r="29" spans="2:12" s="1" customFormat="1" ht="6.95" customHeight="1">
      <c r="B29" s="27"/>
      <c r="D29" s="48"/>
      <c r="E29" s="48"/>
      <c r="F29" s="48"/>
      <c r="G29" s="48"/>
      <c r="H29" s="48"/>
      <c r="I29" s="48"/>
      <c r="J29" s="48"/>
      <c r="K29" s="48"/>
      <c r="L29" s="27"/>
    </row>
    <row r="30" spans="2:12" s="1" customFormat="1" ht="14.45" customHeight="1">
      <c r="B30" s="27"/>
      <c r="D30" s="20" t="s">
        <v>85</v>
      </c>
      <c r="J30" s="81">
        <f>J96</f>
        <v>0</v>
      </c>
      <c r="L30" s="27"/>
    </row>
    <row r="31" spans="2:12" s="1" customFormat="1" ht="14.45" customHeight="1">
      <c r="B31" s="27"/>
      <c r="D31" s="82" t="s">
        <v>86</v>
      </c>
      <c r="J31" s="81">
        <f>J106</f>
        <v>0</v>
      </c>
      <c r="L31" s="27"/>
    </row>
    <row r="32" spans="2:12" s="1" customFormat="1" ht="25.35" customHeight="1">
      <c r="B32" s="27"/>
      <c r="D32" s="83" t="s">
        <v>32</v>
      </c>
      <c r="J32" s="61">
        <f>ROUND(J30 + J31, 2)</f>
        <v>0</v>
      </c>
      <c r="L32" s="27"/>
    </row>
    <row r="33" spans="2:12" s="1" customFormat="1" ht="6.95" customHeight="1">
      <c r="B33" s="27"/>
      <c r="D33" s="48"/>
      <c r="E33" s="48"/>
      <c r="F33" s="48"/>
      <c r="G33" s="48"/>
      <c r="H33" s="48"/>
      <c r="I33" s="48"/>
      <c r="J33" s="48"/>
      <c r="K33" s="48"/>
      <c r="L33" s="27"/>
    </row>
    <row r="34" spans="2:12" s="1" customFormat="1" ht="14.45" customHeight="1">
      <c r="B34" s="27"/>
      <c r="F34" s="30" t="s">
        <v>34</v>
      </c>
      <c r="I34" s="30" t="s">
        <v>33</v>
      </c>
      <c r="J34" s="30" t="s">
        <v>35</v>
      </c>
      <c r="L34" s="27"/>
    </row>
    <row r="35" spans="2:12" s="1" customFormat="1" ht="14.45" customHeight="1">
      <c r="B35" s="27"/>
      <c r="D35" s="50" t="s">
        <v>36</v>
      </c>
      <c r="E35" s="22" t="s">
        <v>37</v>
      </c>
      <c r="F35" s="84">
        <f>ROUND((SUM(BE106:BE113) + SUM(BE133:BE229)),  2)</f>
        <v>0</v>
      </c>
      <c r="I35" s="85">
        <v>0.21</v>
      </c>
      <c r="J35" s="84">
        <f>ROUND(((SUM(BE106:BE113) + SUM(BE133:BE229))*I35),  2)</f>
        <v>0</v>
      </c>
      <c r="L35" s="27"/>
    </row>
    <row r="36" spans="2:12" s="1" customFormat="1" ht="14.45" customHeight="1">
      <c r="B36" s="27"/>
      <c r="E36" s="22" t="s">
        <v>38</v>
      </c>
      <c r="F36" s="84">
        <f>ROUND((SUM(BF106:BF113) + SUM(BF133:BF229)),  2)</f>
        <v>0</v>
      </c>
      <c r="I36" s="85">
        <v>0.12</v>
      </c>
      <c r="J36" s="84">
        <f>ROUND(((SUM(BF106:BF113) + SUM(BF133:BF229))*I36),  2)</f>
        <v>0</v>
      </c>
      <c r="L36" s="27"/>
    </row>
    <row r="37" spans="2:12" s="1" customFormat="1" ht="14.45" hidden="1" customHeight="1">
      <c r="B37" s="27"/>
      <c r="E37" s="22" t="s">
        <v>39</v>
      </c>
      <c r="F37" s="84">
        <f>ROUND((SUM(BG106:BG113) + SUM(BG133:BG229)),  2)</f>
        <v>0</v>
      </c>
      <c r="I37" s="85">
        <v>0.21</v>
      </c>
      <c r="J37" s="84">
        <f>0</f>
        <v>0</v>
      </c>
      <c r="L37" s="27"/>
    </row>
    <row r="38" spans="2:12" s="1" customFormat="1" ht="14.45" hidden="1" customHeight="1">
      <c r="B38" s="27"/>
      <c r="E38" s="22" t="s">
        <v>40</v>
      </c>
      <c r="F38" s="84">
        <f>ROUND((SUM(BH106:BH113) + SUM(BH133:BH229)),  2)</f>
        <v>0</v>
      </c>
      <c r="I38" s="85">
        <v>0.12</v>
      </c>
      <c r="J38" s="84">
        <f>0</f>
        <v>0</v>
      </c>
      <c r="L38" s="27"/>
    </row>
    <row r="39" spans="2:12" s="1" customFormat="1" ht="14.45" hidden="1" customHeight="1">
      <c r="B39" s="27"/>
      <c r="E39" s="22" t="s">
        <v>41</v>
      </c>
      <c r="F39" s="84">
        <f>ROUND((SUM(BI106:BI113) + SUM(BI133:BI229)),  2)</f>
        <v>0</v>
      </c>
      <c r="I39" s="85">
        <v>0</v>
      </c>
      <c r="J39" s="84">
        <f>0</f>
        <v>0</v>
      </c>
      <c r="L39" s="27"/>
    </row>
    <row r="40" spans="2:12" s="1" customFormat="1" ht="6.95" customHeight="1">
      <c r="B40" s="27"/>
      <c r="L40" s="27"/>
    </row>
    <row r="41" spans="2:12" s="1" customFormat="1" ht="25.35" customHeight="1">
      <c r="B41" s="27"/>
      <c r="C41" s="86"/>
      <c r="D41" s="87" t="s">
        <v>42</v>
      </c>
      <c r="E41" s="52"/>
      <c r="F41" s="52"/>
      <c r="G41" s="88" t="s">
        <v>43</v>
      </c>
      <c r="H41" s="89" t="s">
        <v>44</v>
      </c>
      <c r="I41" s="52"/>
      <c r="J41" s="90">
        <f>SUM(J32:J39)</f>
        <v>0</v>
      </c>
      <c r="K41" s="91"/>
      <c r="L41" s="27"/>
    </row>
    <row r="42" spans="2:12" s="1" customFormat="1" ht="14.45" customHeight="1">
      <c r="B42" s="27"/>
      <c r="L42" s="27"/>
    </row>
    <row r="43" spans="2:12" ht="14.45" customHeight="1">
      <c r="B43" s="15"/>
      <c r="L43" s="15"/>
    </row>
    <row r="44" spans="2:12" ht="14.45" customHeight="1">
      <c r="B44" s="15"/>
      <c r="L44" s="15"/>
    </row>
    <row r="45" spans="2:12" ht="14.45" customHeight="1">
      <c r="B45" s="15"/>
      <c r="L45" s="15"/>
    </row>
    <row r="46" spans="2:12" ht="14.45" customHeight="1">
      <c r="B46" s="15"/>
      <c r="L46" s="15"/>
    </row>
    <row r="47" spans="2:12" ht="14.45" customHeight="1">
      <c r="B47" s="15"/>
      <c r="L47" s="15"/>
    </row>
    <row r="48" spans="2:12" ht="14.45" customHeight="1">
      <c r="B48" s="15"/>
      <c r="L48" s="15"/>
    </row>
    <row r="49" spans="2:12" ht="14.45" customHeight="1">
      <c r="B49" s="15"/>
      <c r="L49" s="15"/>
    </row>
    <row r="50" spans="2:12" s="1" customFormat="1" ht="14.45" customHeight="1">
      <c r="B50" s="27"/>
      <c r="D50" s="36" t="s">
        <v>45</v>
      </c>
      <c r="E50" s="37"/>
      <c r="F50" s="37"/>
      <c r="G50" s="36" t="s">
        <v>46</v>
      </c>
      <c r="H50" s="37"/>
      <c r="I50" s="37"/>
      <c r="J50" s="37"/>
      <c r="K50" s="37"/>
      <c r="L50" s="27"/>
    </row>
    <row r="51" spans="2:12" ht="11.25">
      <c r="B51" s="15"/>
      <c r="L51" s="15"/>
    </row>
    <row r="52" spans="2:12" ht="11.25">
      <c r="B52" s="15"/>
      <c r="L52" s="15"/>
    </row>
    <row r="53" spans="2:12" ht="11.25">
      <c r="B53" s="15"/>
      <c r="L53" s="15"/>
    </row>
    <row r="54" spans="2:12" ht="11.25">
      <c r="B54" s="15"/>
      <c r="L54" s="15"/>
    </row>
    <row r="55" spans="2:12" ht="11.25">
      <c r="B55" s="15"/>
      <c r="L55" s="15"/>
    </row>
    <row r="56" spans="2:12" ht="11.25">
      <c r="B56" s="15"/>
      <c r="L56" s="15"/>
    </row>
    <row r="57" spans="2:12" ht="11.25">
      <c r="B57" s="15"/>
      <c r="L57" s="15"/>
    </row>
    <row r="58" spans="2:12" ht="11.25">
      <c r="B58" s="15"/>
      <c r="L58" s="15"/>
    </row>
    <row r="59" spans="2:12" ht="11.25">
      <c r="B59" s="15"/>
      <c r="L59" s="15"/>
    </row>
    <row r="60" spans="2:12" ht="11.25">
      <c r="B60" s="15"/>
      <c r="L60" s="15"/>
    </row>
    <row r="61" spans="2:12" s="1" customFormat="1" ht="12.75">
      <c r="B61" s="27"/>
      <c r="D61" s="38" t="s">
        <v>47</v>
      </c>
      <c r="E61" s="29"/>
      <c r="F61" s="92" t="s">
        <v>48</v>
      </c>
      <c r="G61" s="38" t="s">
        <v>47</v>
      </c>
      <c r="H61" s="29"/>
      <c r="I61" s="29"/>
      <c r="J61" s="93" t="s">
        <v>48</v>
      </c>
      <c r="K61" s="29"/>
      <c r="L61" s="27"/>
    </row>
    <row r="62" spans="2:12" ht="11.25">
      <c r="B62" s="15"/>
      <c r="L62" s="15"/>
    </row>
    <row r="63" spans="2:12" ht="11.25">
      <c r="B63" s="15"/>
      <c r="L63" s="15"/>
    </row>
    <row r="64" spans="2:12" ht="11.25">
      <c r="B64" s="15"/>
      <c r="L64" s="15"/>
    </row>
    <row r="65" spans="2:12" s="1" customFormat="1" ht="12.75">
      <c r="B65" s="27"/>
      <c r="D65" s="36" t="s">
        <v>49</v>
      </c>
      <c r="E65" s="37"/>
      <c r="F65" s="37"/>
      <c r="G65" s="36" t="s">
        <v>50</v>
      </c>
      <c r="H65" s="37"/>
      <c r="I65" s="37"/>
      <c r="J65" s="37"/>
      <c r="K65" s="37"/>
      <c r="L65" s="27"/>
    </row>
    <row r="66" spans="2:12" ht="11.25">
      <c r="B66" s="15"/>
      <c r="L66" s="15"/>
    </row>
    <row r="67" spans="2:12" ht="11.25">
      <c r="B67" s="15"/>
      <c r="L67" s="15"/>
    </row>
    <row r="68" spans="2:12" ht="11.25">
      <c r="B68" s="15"/>
      <c r="L68" s="15"/>
    </row>
    <row r="69" spans="2:12" ht="11.25">
      <c r="B69" s="15"/>
      <c r="L69" s="15"/>
    </row>
    <row r="70" spans="2:12" ht="11.25">
      <c r="B70" s="15"/>
      <c r="L70" s="15"/>
    </row>
    <row r="71" spans="2:12" ht="11.25">
      <c r="B71" s="15"/>
      <c r="L71" s="15"/>
    </row>
    <row r="72" spans="2:12" ht="11.25">
      <c r="B72" s="15"/>
      <c r="L72" s="15"/>
    </row>
    <row r="73" spans="2:12" ht="11.25">
      <c r="B73" s="15"/>
      <c r="L73" s="15"/>
    </row>
    <row r="74" spans="2:12" ht="11.25">
      <c r="B74" s="15"/>
      <c r="L74" s="15"/>
    </row>
    <row r="75" spans="2:12" ht="11.25">
      <c r="B75" s="15"/>
      <c r="L75" s="15"/>
    </row>
    <row r="76" spans="2:12" s="1" customFormat="1" ht="12.75">
      <c r="B76" s="27"/>
      <c r="D76" s="38" t="s">
        <v>47</v>
      </c>
      <c r="E76" s="29"/>
      <c r="F76" s="92" t="s">
        <v>48</v>
      </c>
      <c r="G76" s="38" t="s">
        <v>47</v>
      </c>
      <c r="H76" s="29"/>
      <c r="I76" s="29"/>
      <c r="J76" s="93" t="s">
        <v>48</v>
      </c>
      <c r="K76" s="29"/>
      <c r="L76" s="27"/>
    </row>
    <row r="77" spans="2:12" s="1" customFormat="1" ht="14.45" customHeight="1"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27"/>
    </row>
    <row r="81" spans="2:47" s="1" customFormat="1" ht="6.95" hidden="1" customHeight="1"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27"/>
    </row>
    <row r="82" spans="2:47" s="1" customFormat="1" ht="24.95" hidden="1" customHeight="1">
      <c r="B82" s="27"/>
      <c r="C82" s="16" t="s">
        <v>87</v>
      </c>
      <c r="L82" s="27"/>
    </row>
    <row r="83" spans="2:47" s="1" customFormat="1" ht="6.95" hidden="1" customHeight="1">
      <c r="B83" s="27"/>
      <c r="L83" s="27"/>
    </row>
    <row r="84" spans="2:47" s="1" customFormat="1" ht="12" hidden="1" customHeight="1">
      <c r="B84" s="27"/>
      <c r="C84" s="22" t="s">
        <v>16</v>
      </c>
      <c r="L84" s="27"/>
    </row>
    <row r="85" spans="2:47" s="1" customFormat="1" ht="16.5" hidden="1" customHeight="1">
      <c r="B85" s="27"/>
      <c r="E85" s="193" t="str">
        <f>E7</f>
        <v>24_005 - Enviromentální učebna Ekocentrum SO-02 _ zadání</v>
      </c>
      <c r="F85" s="194"/>
      <c r="G85" s="194"/>
      <c r="H85" s="194"/>
      <c r="L85" s="27"/>
    </row>
    <row r="86" spans="2:47" s="1" customFormat="1" ht="12" hidden="1" customHeight="1">
      <c r="B86" s="27"/>
      <c r="C86" s="22" t="s">
        <v>83</v>
      </c>
      <c r="L86" s="27"/>
    </row>
    <row r="87" spans="2:47" s="1" customFormat="1" ht="16.5" hidden="1" customHeight="1">
      <c r="B87" s="27"/>
      <c r="E87" s="164" t="str">
        <f>E9</f>
        <v>Objekt1 - SO-01 1 Pol</v>
      </c>
      <c r="F87" s="195"/>
      <c r="G87" s="195"/>
      <c r="H87" s="195"/>
      <c r="L87" s="27"/>
    </row>
    <row r="88" spans="2:47" s="1" customFormat="1" ht="6.95" hidden="1" customHeight="1">
      <c r="B88" s="27"/>
      <c r="L88" s="27"/>
    </row>
    <row r="89" spans="2:47" s="1" customFormat="1" ht="12" hidden="1" customHeight="1">
      <c r="B89" s="27"/>
      <c r="C89" s="22" t="s">
        <v>20</v>
      </c>
      <c r="F89" s="20" t="str">
        <f>F12</f>
        <v xml:space="preserve"> </v>
      </c>
      <c r="I89" s="22" t="s">
        <v>22</v>
      </c>
      <c r="J89" s="47">
        <f>IF(J12="","",J12)</f>
        <v>46020</v>
      </c>
      <c r="L89" s="27"/>
    </row>
    <row r="90" spans="2:47" s="1" customFormat="1" ht="6.95" hidden="1" customHeight="1">
      <c r="B90" s="27"/>
      <c r="L90" s="27"/>
    </row>
    <row r="91" spans="2:47" s="1" customFormat="1" ht="15.2" hidden="1" customHeight="1">
      <c r="B91" s="27"/>
      <c r="C91" s="22" t="s">
        <v>23</v>
      </c>
      <c r="F91" s="20" t="str">
        <f>E15</f>
        <v xml:space="preserve"> </v>
      </c>
      <c r="I91" s="22" t="s">
        <v>28</v>
      </c>
      <c r="J91" s="25" t="str">
        <f>E21</f>
        <v xml:space="preserve"> </v>
      </c>
      <c r="L91" s="27"/>
    </row>
    <row r="92" spans="2:47" s="1" customFormat="1" ht="15.2" hidden="1" customHeight="1">
      <c r="B92" s="27"/>
      <c r="C92" s="22" t="s">
        <v>26</v>
      </c>
      <c r="F92" s="20" t="str">
        <f>IF(E18="","",E18)</f>
        <v>Vyplň údaj</v>
      </c>
      <c r="I92" s="22" t="s">
        <v>30</v>
      </c>
      <c r="J92" s="25" t="str">
        <f>E24</f>
        <v xml:space="preserve"> </v>
      </c>
      <c r="L92" s="27"/>
    </row>
    <row r="93" spans="2:47" s="1" customFormat="1" ht="10.35" hidden="1" customHeight="1">
      <c r="B93" s="27"/>
      <c r="L93" s="27"/>
    </row>
    <row r="94" spans="2:47" s="1" customFormat="1" ht="29.25" hidden="1" customHeight="1">
      <c r="B94" s="27"/>
      <c r="C94" s="94" t="s">
        <v>88</v>
      </c>
      <c r="D94" s="86"/>
      <c r="E94" s="86"/>
      <c r="F94" s="86"/>
      <c r="G94" s="86"/>
      <c r="H94" s="86"/>
      <c r="I94" s="86"/>
      <c r="J94" s="95" t="s">
        <v>89</v>
      </c>
      <c r="K94" s="86"/>
      <c r="L94" s="27"/>
    </row>
    <row r="95" spans="2:47" s="1" customFormat="1" ht="10.35" hidden="1" customHeight="1">
      <c r="B95" s="27"/>
      <c r="L95" s="27"/>
    </row>
    <row r="96" spans="2:47" s="1" customFormat="1" ht="22.9" hidden="1" customHeight="1">
      <c r="B96" s="27"/>
      <c r="C96" s="96" t="s">
        <v>90</v>
      </c>
      <c r="J96" s="61">
        <f>J133</f>
        <v>0</v>
      </c>
      <c r="L96" s="27"/>
      <c r="AU96" s="12" t="s">
        <v>91</v>
      </c>
    </row>
    <row r="97" spans="2:65" s="8" customFormat="1" ht="24.95" hidden="1" customHeight="1">
      <c r="B97" s="97"/>
      <c r="D97" s="98" t="s">
        <v>92</v>
      </c>
      <c r="E97" s="99"/>
      <c r="F97" s="99"/>
      <c r="G97" s="99"/>
      <c r="H97" s="99"/>
      <c r="I97" s="99"/>
      <c r="J97" s="100">
        <f>J134</f>
        <v>0</v>
      </c>
      <c r="L97" s="97"/>
    </row>
    <row r="98" spans="2:65" s="8" customFormat="1" ht="24.95" hidden="1" customHeight="1">
      <c r="B98" s="97"/>
      <c r="D98" s="98" t="s">
        <v>93</v>
      </c>
      <c r="E98" s="99"/>
      <c r="F98" s="99"/>
      <c r="G98" s="99"/>
      <c r="H98" s="99"/>
      <c r="I98" s="99"/>
      <c r="J98" s="100">
        <f>J158</f>
        <v>0</v>
      </c>
      <c r="L98" s="97"/>
    </row>
    <row r="99" spans="2:65" s="8" customFormat="1" ht="24.95" hidden="1" customHeight="1">
      <c r="B99" s="97"/>
      <c r="D99" s="98" t="s">
        <v>94</v>
      </c>
      <c r="E99" s="99"/>
      <c r="F99" s="99"/>
      <c r="G99" s="99"/>
      <c r="H99" s="99"/>
      <c r="I99" s="99"/>
      <c r="J99" s="100">
        <f>J174</f>
        <v>0</v>
      </c>
      <c r="L99" s="97"/>
    </row>
    <row r="100" spans="2:65" s="8" customFormat="1" ht="24.95" hidden="1" customHeight="1">
      <c r="B100" s="97"/>
      <c r="D100" s="98" t="s">
        <v>95</v>
      </c>
      <c r="E100" s="99"/>
      <c r="F100" s="99"/>
      <c r="G100" s="99"/>
      <c r="H100" s="99"/>
      <c r="I100" s="99"/>
      <c r="J100" s="100">
        <f>J191</f>
        <v>0</v>
      </c>
      <c r="L100" s="97"/>
    </row>
    <row r="101" spans="2:65" s="8" customFormat="1" ht="24.95" hidden="1" customHeight="1">
      <c r="B101" s="97"/>
      <c r="D101" s="98" t="s">
        <v>96</v>
      </c>
      <c r="E101" s="99"/>
      <c r="F101" s="99"/>
      <c r="G101" s="99"/>
      <c r="H101" s="99"/>
      <c r="I101" s="99"/>
      <c r="J101" s="100">
        <f>J215</f>
        <v>0</v>
      </c>
      <c r="L101" s="97"/>
    </row>
    <row r="102" spans="2:65" s="8" customFormat="1" ht="24.95" hidden="1" customHeight="1">
      <c r="B102" s="97"/>
      <c r="D102" s="98" t="s">
        <v>97</v>
      </c>
      <c r="E102" s="99"/>
      <c r="F102" s="99"/>
      <c r="G102" s="99"/>
      <c r="H102" s="99"/>
      <c r="I102" s="99"/>
      <c r="J102" s="100">
        <f>J220</f>
        <v>0</v>
      </c>
      <c r="L102" s="97"/>
    </row>
    <row r="103" spans="2:65" s="8" customFormat="1" ht="24.95" hidden="1" customHeight="1">
      <c r="B103" s="97"/>
      <c r="D103" s="98" t="s">
        <v>98</v>
      </c>
      <c r="E103" s="99"/>
      <c r="F103" s="99"/>
      <c r="G103" s="99"/>
      <c r="H103" s="99"/>
      <c r="I103" s="99"/>
      <c r="J103" s="100">
        <f>J228</f>
        <v>0</v>
      </c>
      <c r="L103" s="97"/>
    </row>
    <row r="104" spans="2:65" s="1" customFormat="1" ht="21.75" hidden="1" customHeight="1">
      <c r="B104" s="27"/>
      <c r="L104" s="27"/>
    </row>
    <row r="105" spans="2:65" s="1" customFormat="1" ht="6.95" hidden="1" customHeight="1">
      <c r="B105" s="27"/>
      <c r="L105" s="27"/>
    </row>
    <row r="106" spans="2:65" s="1" customFormat="1" ht="29.25" hidden="1" customHeight="1">
      <c r="B106" s="27"/>
      <c r="C106" s="96" t="s">
        <v>99</v>
      </c>
      <c r="J106" s="101">
        <f>ROUND(J107 + J108 + J109 + J110 + J111 + J112,2)</f>
        <v>0</v>
      </c>
      <c r="L106" s="27"/>
      <c r="N106" s="102" t="s">
        <v>36</v>
      </c>
    </row>
    <row r="107" spans="2:65" s="1" customFormat="1" ht="18" hidden="1" customHeight="1">
      <c r="B107" s="27"/>
      <c r="D107" s="191" t="s">
        <v>100</v>
      </c>
      <c r="E107" s="192"/>
      <c r="F107" s="192"/>
      <c r="J107" s="104">
        <v>0</v>
      </c>
      <c r="L107" s="105"/>
      <c r="M107" s="106"/>
      <c r="N107" s="107" t="s">
        <v>37</v>
      </c>
      <c r="O107" s="106"/>
      <c r="P107" s="106"/>
      <c r="Q107" s="106"/>
      <c r="R107" s="106"/>
      <c r="S107" s="106"/>
      <c r="T107" s="106"/>
      <c r="U107" s="106"/>
      <c r="V107" s="106"/>
      <c r="W107" s="106"/>
      <c r="X107" s="106"/>
      <c r="Y107" s="106"/>
      <c r="Z107" s="106"/>
      <c r="AA107" s="106"/>
      <c r="AB107" s="106"/>
      <c r="AC107" s="106"/>
      <c r="AD107" s="106"/>
      <c r="AE107" s="106"/>
      <c r="AF107" s="106"/>
      <c r="AG107" s="106"/>
      <c r="AH107" s="106"/>
      <c r="AI107" s="106"/>
      <c r="AJ107" s="106"/>
      <c r="AK107" s="106"/>
      <c r="AL107" s="106"/>
      <c r="AM107" s="106"/>
      <c r="AN107" s="106"/>
      <c r="AO107" s="106"/>
      <c r="AP107" s="106"/>
      <c r="AQ107" s="106"/>
      <c r="AR107" s="106"/>
      <c r="AS107" s="106"/>
      <c r="AT107" s="106"/>
      <c r="AU107" s="106"/>
      <c r="AV107" s="106"/>
      <c r="AW107" s="106"/>
      <c r="AX107" s="106"/>
      <c r="AY107" s="108" t="s">
        <v>101</v>
      </c>
      <c r="AZ107" s="106"/>
      <c r="BA107" s="106"/>
      <c r="BB107" s="106"/>
      <c r="BC107" s="106"/>
      <c r="BD107" s="106"/>
      <c r="BE107" s="109">
        <f t="shared" ref="BE107:BE112" si="0">IF(N107="základní",J107,0)</f>
        <v>0</v>
      </c>
      <c r="BF107" s="109">
        <f t="shared" ref="BF107:BF112" si="1">IF(N107="snížená",J107,0)</f>
        <v>0</v>
      </c>
      <c r="BG107" s="109">
        <f t="shared" ref="BG107:BG112" si="2">IF(N107="zákl. přenesená",J107,0)</f>
        <v>0</v>
      </c>
      <c r="BH107" s="109">
        <f t="shared" ref="BH107:BH112" si="3">IF(N107="sníž. přenesená",J107,0)</f>
        <v>0</v>
      </c>
      <c r="BI107" s="109">
        <f t="shared" ref="BI107:BI112" si="4">IF(N107="nulová",J107,0)</f>
        <v>0</v>
      </c>
      <c r="BJ107" s="108" t="s">
        <v>79</v>
      </c>
      <c r="BK107" s="106"/>
      <c r="BL107" s="106"/>
      <c r="BM107" s="106"/>
    </row>
    <row r="108" spans="2:65" s="1" customFormat="1" ht="18" hidden="1" customHeight="1">
      <c r="B108" s="27"/>
      <c r="D108" s="191" t="s">
        <v>102</v>
      </c>
      <c r="E108" s="192"/>
      <c r="F108" s="192"/>
      <c r="J108" s="104">
        <v>0</v>
      </c>
      <c r="L108" s="105"/>
      <c r="M108" s="106"/>
      <c r="N108" s="107" t="s">
        <v>37</v>
      </c>
      <c r="O108" s="106"/>
      <c r="P108" s="106"/>
      <c r="Q108" s="106"/>
      <c r="R108" s="106"/>
      <c r="S108" s="106"/>
      <c r="T108" s="106"/>
      <c r="U108" s="106"/>
      <c r="V108" s="106"/>
      <c r="W108" s="106"/>
      <c r="X108" s="106"/>
      <c r="Y108" s="106"/>
      <c r="Z108" s="106"/>
      <c r="AA108" s="106"/>
      <c r="AB108" s="106"/>
      <c r="AC108" s="106"/>
      <c r="AD108" s="106"/>
      <c r="AE108" s="106"/>
      <c r="AF108" s="106"/>
      <c r="AG108" s="106"/>
      <c r="AH108" s="106"/>
      <c r="AI108" s="106"/>
      <c r="AJ108" s="106"/>
      <c r="AK108" s="106"/>
      <c r="AL108" s="106"/>
      <c r="AM108" s="106"/>
      <c r="AN108" s="106"/>
      <c r="AO108" s="106"/>
      <c r="AP108" s="106"/>
      <c r="AQ108" s="106"/>
      <c r="AR108" s="106"/>
      <c r="AS108" s="106"/>
      <c r="AT108" s="106"/>
      <c r="AU108" s="106"/>
      <c r="AV108" s="106"/>
      <c r="AW108" s="106"/>
      <c r="AX108" s="106"/>
      <c r="AY108" s="108" t="s">
        <v>101</v>
      </c>
      <c r="AZ108" s="106"/>
      <c r="BA108" s="106"/>
      <c r="BB108" s="106"/>
      <c r="BC108" s="106"/>
      <c r="BD108" s="106"/>
      <c r="BE108" s="109">
        <f t="shared" si="0"/>
        <v>0</v>
      </c>
      <c r="BF108" s="109">
        <f t="shared" si="1"/>
        <v>0</v>
      </c>
      <c r="BG108" s="109">
        <f t="shared" si="2"/>
        <v>0</v>
      </c>
      <c r="BH108" s="109">
        <f t="shared" si="3"/>
        <v>0</v>
      </c>
      <c r="BI108" s="109">
        <f t="shared" si="4"/>
        <v>0</v>
      </c>
      <c r="BJ108" s="108" t="s">
        <v>79</v>
      </c>
      <c r="BK108" s="106"/>
      <c r="BL108" s="106"/>
      <c r="BM108" s="106"/>
    </row>
    <row r="109" spans="2:65" s="1" customFormat="1" ht="18" hidden="1" customHeight="1">
      <c r="B109" s="27"/>
      <c r="D109" s="191" t="s">
        <v>103</v>
      </c>
      <c r="E109" s="192"/>
      <c r="F109" s="192"/>
      <c r="J109" s="104">
        <v>0</v>
      </c>
      <c r="L109" s="105"/>
      <c r="M109" s="106"/>
      <c r="N109" s="107" t="s">
        <v>37</v>
      </c>
      <c r="O109" s="106"/>
      <c r="P109" s="106"/>
      <c r="Q109" s="106"/>
      <c r="R109" s="106"/>
      <c r="S109" s="106"/>
      <c r="T109" s="106"/>
      <c r="U109" s="106"/>
      <c r="V109" s="106"/>
      <c r="W109" s="106"/>
      <c r="X109" s="106"/>
      <c r="Y109" s="106"/>
      <c r="Z109" s="106"/>
      <c r="AA109" s="106"/>
      <c r="AB109" s="106"/>
      <c r="AC109" s="106"/>
      <c r="AD109" s="106"/>
      <c r="AE109" s="106"/>
      <c r="AF109" s="106"/>
      <c r="AG109" s="106"/>
      <c r="AH109" s="106"/>
      <c r="AI109" s="106"/>
      <c r="AJ109" s="106"/>
      <c r="AK109" s="106"/>
      <c r="AL109" s="106"/>
      <c r="AM109" s="106"/>
      <c r="AN109" s="106"/>
      <c r="AO109" s="106"/>
      <c r="AP109" s="106"/>
      <c r="AQ109" s="106"/>
      <c r="AR109" s="106"/>
      <c r="AS109" s="106"/>
      <c r="AT109" s="106"/>
      <c r="AU109" s="106"/>
      <c r="AV109" s="106"/>
      <c r="AW109" s="106"/>
      <c r="AX109" s="106"/>
      <c r="AY109" s="108" t="s">
        <v>101</v>
      </c>
      <c r="AZ109" s="106"/>
      <c r="BA109" s="106"/>
      <c r="BB109" s="106"/>
      <c r="BC109" s="106"/>
      <c r="BD109" s="106"/>
      <c r="BE109" s="109">
        <f t="shared" si="0"/>
        <v>0</v>
      </c>
      <c r="BF109" s="109">
        <f t="shared" si="1"/>
        <v>0</v>
      </c>
      <c r="BG109" s="109">
        <f t="shared" si="2"/>
        <v>0</v>
      </c>
      <c r="BH109" s="109">
        <f t="shared" si="3"/>
        <v>0</v>
      </c>
      <c r="BI109" s="109">
        <f t="shared" si="4"/>
        <v>0</v>
      </c>
      <c r="BJ109" s="108" t="s">
        <v>79</v>
      </c>
      <c r="BK109" s="106"/>
      <c r="BL109" s="106"/>
      <c r="BM109" s="106"/>
    </row>
    <row r="110" spans="2:65" s="1" customFormat="1" ht="18" hidden="1" customHeight="1">
      <c r="B110" s="27"/>
      <c r="D110" s="191" t="s">
        <v>104</v>
      </c>
      <c r="E110" s="192"/>
      <c r="F110" s="192"/>
      <c r="J110" s="104">
        <v>0</v>
      </c>
      <c r="L110" s="105"/>
      <c r="M110" s="106"/>
      <c r="N110" s="107" t="s">
        <v>37</v>
      </c>
      <c r="O110" s="106"/>
      <c r="P110" s="106"/>
      <c r="Q110" s="106"/>
      <c r="R110" s="106"/>
      <c r="S110" s="106"/>
      <c r="T110" s="106"/>
      <c r="U110" s="106"/>
      <c r="V110" s="106"/>
      <c r="W110" s="106"/>
      <c r="X110" s="106"/>
      <c r="Y110" s="106"/>
      <c r="Z110" s="106"/>
      <c r="AA110" s="106"/>
      <c r="AB110" s="106"/>
      <c r="AC110" s="106"/>
      <c r="AD110" s="106"/>
      <c r="AE110" s="106"/>
      <c r="AF110" s="106"/>
      <c r="AG110" s="106"/>
      <c r="AH110" s="106"/>
      <c r="AI110" s="106"/>
      <c r="AJ110" s="106"/>
      <c r="AK110" s="106"/>
      <c r="AL110" s="106"/>
      <c r="AM110" s="106"/>
      <c r="AN110" s="106"/>
      <c r="AO110" s="106"/>
      <c r="AP110" s="106"/>
      <c r="AQ110" s="106"/>
      <c r="AR110" s="106"/>
      <c r="AS110" s="106"/>
      <c r="AT110" s="106"/>
      <c r="AU110" s="106"/>
      <c r="AV110" s="106"/>
      <c r="AW110" s="106"/>
      <c r="AX110" s="106"/>
      <c r="AY110" s="108" t="s">
        <v>101</v>
      </c>
      <c r="AZ110" s="106"/>
      <c r="BA110" s="106"/>
      <c r="BB110" s="106"/>
      <c r="BC110" s="106"/>
      <c r="BD110" s="106"/>
      <c r="BE110" s="109">
        <f t="shared" si="0"/>
        <v>0</v>
      </c>
      <c r="BF110" s="109">
        <f t="shared" si="1"/>
        <v>0</v>
      </c>
      <c r="BG110" s="109">
        <f t="shared" si="2"/>
        <v>0</v>
      </c>
      <c r="BH110" s="109">
        <f t="shared" si="3"/>
        <v>0</v>
      </c>
      <c r="BI110" s="109">
        <f t="shared" si="4"/>
        <v>0</v>
      </c>
      <c r="BJ110" s="108" t="s">
        <v>79</v>
      </c>
      <c r="BK110" s="106"/>
      <c r="BL110" s="106"/>
      <c r="BM110" s="106"/>
    </row>
    <row r="111" spans="2:65" s="1" customFormat="1" ht="18" hidden="1" customHeight="1">
      <c r="B111" s="27"/>
      <c r="D111" s="191" t="s">
        <v>105</v>
      </c>
      <c r="E111" s="192"/>
      <c r="F111" s="192"/>
      <c r="J111" s="104">
        <v>0</v>
      </c>
      <c r="L111" s="105"/>
      <c r="M111" s="106"/>
      <c r="N111" s="107" t="s">
        <v>37</v>
      </c>
      <c r="O111" s="106"/>
      <c r="P111" s="106"/>
      <c r="Q111" s="106"/>
      <c r="R111" s="106"/>
      <c r="S111" s="106"/>
      <c r="T111" s="106"/>
      <c r="U111" s="106"/>
      <c r="V111" s="106"/>
      <c r="W111" s="106"/>
      <c r="X111" s="106"/>
      <c r="Y111" s="106"/>
      <c r="Z111" s="106"/>
      <c r="AA111" s="106"/>
      <c r="AB111" s="106"/>
      <c r="AC111" s="106"/>
      <c r="AD111" s="106"/>
      <c r="AE111" s="106"/>
      <c r="AF111" s="106"/>
      <c r="AG111" s="106"/>
      <c r="AH111" s="106"/>
      <c r="AI111" s="106"/>
      <c r="AJ111" s="106"/>
      <c r="AK111" s="106"/>
      <c r="AL111" s="106"/>
      <c r="AM111" s="106"/>
      <c r="AN111" s="106"/>
      <c r="AO111" s="106"/>
      <c r="AP111" s="106"/>
      <c r="AQ111" s="106"/>
      <c r="AR111" s="106"/>
      <c r="AS111" s="106"/>
      <c r="AT111" s="106"/>
      <c r="AU111" s="106"/>
      <c r="AV111" s="106"/>
      <c r="AW111" s="106"/>
      <c r="AX111" s="106"/>
      <c r="AY111" s="108" t="s">
        <v>101</v>
      </c>
      <c r="AZ111" s="106"/>
      <c r="BA111" s="106"/>
      <c r="BB111" s="106"/>
      <c r="BC111" s="106"/>
      <c r="BD111" s="106"/>
      <c r="BE111" s="109">
        <f t="shared" si="0"/>
        <v>0</v>
      </c>
      <c r="BF111" s="109">
        <f t="shared" si="1"/>
        <v>0</v>
      </c>
      <c r="BG111" s="109">
        <f t="shared" si="2"/>
        <v>0</v>
      </c>
      <c r="BH111" s="109">
        <f t="shared" si="3"/>
        <v>0</v>
      </c>
      <c r="BI111" s="109">
        <f t="shared" si="4"/>
        <v>0</v>
      </c>
      <c r="BJ111" s="108" t="s">
        <v>79</v>
      </c>
      <c r="BK111" s="106"/>
      <c r="BL111" s="106"/>
      <c r="BM111" s="106"/>
    </row>
    <row r="112" spans="2:65" s="1" customFormat="1" ht="18" hidden="1" customHeight="1">
      <c r="B112" s="27"/>
      <c r="D112" s="103" t="s">
        <v>106</v>
      </c>
      <c r="J112" s="104">
        <f>ROUND(J30*T112,2)</f>
        <v>0</v>
      </c>
      <c r="L112" s="105"/>
      <c r="M112" s="106"/>
      <c r="N112" s="107" t="s">
        <v>38</v>
      </c>
      <c r="O112" s="106"/>
      <c r="P112" s="106"/>
      <c r="Q112" s="106"/>
      <c r="R112" s="106"/>
      <c r="S112" s="106"/>
      <c r="T112" s="106"/>
      <c r="U112" s="106"/>
      <c r="V112" s="106"/>
      <c r="W112" s="106"/>
      <c r="X112" s="106"/>
      <c r="Y112" s="106"/>
      <c r="Z112" s="106"/>
      <c r="AA112" s="106"/>
      <c r="AB112" s="106"/>
      <c r="AC112" s="106"/>
      <c r="AD112" s="106"/>
      <c r="AE112" s="106"/>
      <c r="AF112" s="106"/>
      <c r="AG112" s="106"/>
      <c r="AH112" s="106"/>
      <c r="AI112" s="106"/>
      <c r="AJ112" s="106"/>
      <c r="AK112" s="106"/>
      <c r="AL112" s="106"/>
      <c r="AM112" s="106"/>
      <c r="AN112" s="106"/>
      <c r="AO112" s="106"/>
      <c r="AP112" s="106"/>
      <c r="AQ112" s="106"/>
      <c r="AR112" s="106"/>
      <c r="AS112" s="106"/>
      <c r="AT112" s="106"/>
      <c r="AU112" s="106"/>
      <c r="AV112" s="106"/>
      <c r="AW112" s="106"/>
      <c r="AX112" s="106"/>
      <c r="AY112" s="108" t="s">
        <v>107</v>
      </c>
      <c r="AZ112" s="106"/>
      <c r="BA112" s="106"/>
      <c r="BB112" s="106"/>
      <c r="BC112" s="106"/>
      <c r="BD112" s="106"/>
      <c r="BE112" s="109">
        <f t="shared" si="0"/>
        <v>0</v>
      </c>
      <c r="BF112" s="109">
        <f t="shared" si="1"/>
        <v>0</v>
      </c>
      <c r="BG112" s="109">
        <f t="shared" si="2"/>
        <v>0</v>
      </c>
      <c r="BH112" s="109">
        <f t="shared" si="3"/>
        <v>0</v>
      </c>
      <c r="BI112" s="109">
        <f t="shared" si="4"/>
        <v>0</v>
      </c>
      <c r="BJ112" s="108" t="s">
        <v>81</v>
      </c>
      <c r="BK112" s="106"/>
      <c r="BL112" s="106"/>
      <c r="BM112" s="106"/>
    </row>
    <row r="113" spans="2:12" s="1" customFormat="1" ht="11.25" hidden="1">
      <c r="B113" s="27"/>
      <c r="L113" s="27"/>
    </row>
    <row r="114" spans="2:12" s="1" customFormat="1" ht="29.25" hidden="1" customHeight="1">
      <c r="B114" s="27"/>
      <c r="C114" s="110" t="s">
        <v>108</v>
      </c>
      <c r="D114" s="86"/>
      <c r="E114" s="86"/>
      <c r="F114" s="86"/>
      <c r="G114" s="86"/>
      <c r="H114" s="86"/>
      <c r="I114" s="86"/>
      <c r="J114" s="111">
        <f>ROUND(J96+J106,2)</f>
        <v>0</v>
      </c>
      <c r="K114" s="86"/>
      <c r="L114" s="27"/>
    </row>
    <row r="115" spans="2:12" s="1" customFormat="1" ht="6.95" hidden="1" customHeight="1">
      <c r="B115" s="39"/>
      <c r="C115" s="40"/>
      <c r="D115" s="40"/>
      <c r="E115" s="40"/>
      <c r="F115" s="40"/>
      <c r="G115" s="40"/>
      <c r="H115" s="40"/>
      <c r="I115" s="40"/>
      <c r="J115" s="40"/>
      <c r="K115" s="40"/>
      <c r="L115" s="27"/>
    </row>
    <row r="116" spans="2:12" ht="11.25" hidden="1"/>
    <row r="117" spans="2:12" ht="11.25" hidden="1"/>
    <row r="118" spans="2:12" ht="11.25" hidden="1"/>
    <row r="119" spans="2:12" s="1" customFormat="1" ht="6.95" customHeight="1">
      <c r="B119" s="41"/>
      <c r="C119" s="42"/>
      <c r="D119" s="42"/>
      <c r="E119" s="42"/>
      <c r="F119" s="42"/>
      <c r="G119" s="42"/>
      <c r="H119" s="42"/>
      <c r="I119" s="42"/>
      <c r="J119" s="42"/>
      <c r="K119" s="42"/>
      <c r="L119" s="27"/>
    </row>
    <row r="120" spans="2:12" s="1" customFormat="1" ht="24.95" customHeight="1">
      <c r="B120" s="27"/>
      <c r="C120" s="16" t="s">
        <v>109</v>
      </c>
      <c r="L120" s="27"/>
    </row>
    <row r="121" spans="2:12" s="1" customFormat="1" ht="6.95" customHeight="1">
      <c r="B121" s="27"/>
      <c r="L121" s="27"/>
    </row>
    <row r="122" spans="2:12" s="1" customFormat="1" ht="12" customHeight="1">
      <c r="B122" s="27"/>
      <c r="C122" s="22" t="s">
        <v>16</v>
      </c>
      <c r="L122" s="27"/>
    </row>
    <row r="123" spans="2:12" s="1" customFormat="1" ht="16.5" customHeight="1">
      <c r="B123" s="27"/>
      <c r="E123" s="193" t="str">
        <f>E7</f>
        <v>24_005 - Enviromentální učebna Ekocentrum SO-02 _ zadání</v>
      </c>
      <c r="F123" s="194"/>
      <c r="G123" s="194"/>
      <c r="H123" s="194"/>
      <c r="L123" s="27"/>
    </row>
    <row r="124" spans="2:12" s="1" customFormat="1" ht="12" customHeight="1">
      <c r="B124" s="27"/>
      <c r="C124" s="22" t="s">
        <v>83</v>
      </c>
      <c r="L124" s="27"/>
    </row>
    <row r="125" spans="2:12" s="1" customFormat="1" ht="16.5" customHeight="1">
      <c r="B125" s="27"/>
      <c r="E125" s="164" t="str">
        <f>E9</f>
        <v>Objekt1 - SO-01 1 Pol</v>
      </c>
      <c r="F125" s="195"/>
      <c r="G125" s="195"/>
      <c r="H125" s="195"/>
      <c r="L125" s="27"/>
    </row>
    <row r="126" spans="2:12" s="1" customFormat="1" ht="6.95" customHeight="1">
      <c r="B126" s="27"/>
      <c r="L126" s="27"/>
    </row>
    <row r="127" spans="2:12" s="1" customFormat="1" ht="12" customHeight="1">
      <c r="B127" s="27"/>
      <c r="C127" s="22" t="s">
        <v>20</v>
      </c>
      <c r="F127" s="20" t="str">
        <f>F12</f>
        <v xml:space="preserve"> </v>
      </c>
      <c r="I127" s="22" t="s">
        <v>22</v>
      </c>
      <c r="J127" s="47">
        <f>IF(J12="","",J12)</f>
        <v>46020</v>
      </c>
      <c r="L127" s="27"/>
    </row>
    <row r="128" spans="2:12" s="1" customFormat="1" ht="6.95" customHeight="1">
      <c r="B128" s="27"/>
      <c r="L128" s="27"/>
    </row>
    <row r="129" spans="2:65" s="1" customFormat="1" ht="15.2" customHeight="1">
      <c r="B129" s="27"/>
      <c r="C129" s="22" t="s">
        <v>23</v>
      </c>
      <c r="F129" s="20" t="str">
        <f>E15</f>
        <v xml:space="preserve"> </v>
      </c>
      <c r="I129" s="22" t="s">
        <v>28</v>
      </c>
      <c r="J129" s="25" t="str">
        <f>E21</f>
        <v xml:space="preserve"> </v>
      </c>
      <c r="L129" s="27"/>
    </row>
    <row r="130" spans="2:65" s="1" customFormat="1" ht="15.2" customHeight="1">
      <c r="B130" s="27"/>
      <c r="C130" s="22" t="s">
        <v>26</v>
      </c>
      <c r="F130" s="20" t="str">
        <f>IF(E18="","",E18)</f>
        <v>Vyplň údaj</v>
      </c>
      <c r="I130" s="22" t="s">
        <v>30</v>
      </c>
      <c r="J130" s="25" t="str">
        <f>E24</f>
        <v xml:space="preserve"> </v>
      </c>
      <c r="L130" s="27"/>
    </row>
    <row r="131" spans="2:65" s="1" customFormat="1" ht="10.35" customHeight="1">
      <c r="B131" s="27"/>
      <c r="L131" s="27"/>
    </row>
    <row r="132" spans="2:65" s="9" customFormat="1" ht="29.25" customHeight="1">
      <c r="B132" s="112"/>
      <c r="C132" s="113" t="s">
        <v>110</v>
      </c>
      <c r="D132" s="114" t="s">
        <v>57</v>
      </c>
      <c r="E132" s="114" t="s">
        <v>53</v>
      </c>
      <c r="F132" s="114" t="s">
        <v>54</v>
      </c>
      <c r="G132" s="114" t="s">
        <v>111</v>
      </c>
      <c r="H132" s="114" t="s">
        <v>112</v>
      </c>
      <c r="I132" s="114" t="s">
        <v>113</v>
      </c>
      <c r="J132" s="115" t="s">
        <v>89</v>
      </c>
      <c r="K132" s="116" t="s">
        <v>114</v>
      </c>
      <c r="L132" s="112"/>
      <c r="M132" s="54" t="s">
        <v>1</v>
      </c>
      <c r="N132" s="55" t="s">
        <v>36</v>
      </c>
      <c r="O132" s="55" t="s">
        <v>115</v>
      </c>
      <c r="P132" s="55" t="s">
        <v>116</v>
      </c>
      <c r="Q132" s="55" t="s">
        <v>117</v>
      </c>
      <c r="R132" s="55" t="s">
        <v>118</v>
      </c>
      <c r="S132" s="55" t="s">
        <v>119</v>
      </c>
      <c r="T132" s="56" t="s">
        <v>120</v>
      </c>
    </row>
    <row r="133" spans="2:65" s="1" customFormat="1" ht="22.9" customHeight="1">
      <c r="B133" s="27"/>
      <c r="C133" s="59" t="s">
        <v>121</v>
      </c>
      <c r="J133" s="117">
        <f>BK133</f>
        <v>0</v>
      </c>
      <c r="L133" s="27"/>
      <c r="M133" s="57"/>
      <c r="N133" s="48"/>
      <c r="O133" s="48"/>
      <c r="P133" s="118">
        <f>P134+P158+P174+P191+P215+P220+P228</f>
        <v>0</v>
      </c>
      <c r="Q133" s="48"/>
      <c r="R133" s="118">
        <f>R134+R158+R174+R191+R215+R220+R228</f>
        <v>0</v>
      </c>
      <c r="S133" s="48"/>
      <c r="T133" s="119">
        <f>T134+T158+T174+T191+T215+T220+T228</f>
        <v>0</v>
      </c>
      <c r="AT133" s="12" t="s">
        <v>71</v>
      </c>
      <c r="AU133" s="12" t="s">
        <v>91</v>
      </c>
      <c r="BK133" s="120">
        <f>BK134+BK158+BK174+BK191+BK215+BK220+BK228</f>
        <v>0</v>
      </c>
    </row>
    <row r="134" spans="2:65" s="10" customFormat="1" ht="25.9" customHeight="1">
      <c r="B134" s="121"/>
      <c r="D134" s="122" t="s">
        <v>71</v>
      </c>
      <c r="E134" s="123" t="s">
        <v>122</v>
      </c>
      <c r="F134" s="123" t="s">
        <v>123</v>
      </c>
      <c r="I134" s="124"/>
      <c r="J134" s="125">
        <f>BK134</f>
        <v>0</v>
      </c>
      <c r="L134" s="121"/>
      <c r="M134" s="126"/>
      <c r="P134" s="127">
        <f>SUM(P135:P157)</f>
        <v>0</v>
      </c>
      <c r="R134" s="127">
        <f>SUM(R135:R157)</f>
        <v>0</v>
      </c>
      <c r="T134" s="128">
        <f>SUM(T135:T157)</f>
        <v>0</v>
      </c>
      <c r="AR134" s="122" t="s">
        <v>79</v>
      </c>
      <c r="AT134" s="129" t="s">
        <v>71</v>
      </c>
      <c r="AU134" s="129" t="s">
        <v>72</v>
      </c>
      <c r="AY134" s="122" t="s">
        <v>124</v>
      </c>
      <c r="BK134" s="130">
        <f>SUM(BK135:BK157)</f>
        <v>0</v>
      </c>
    </row>
    <row r="135" spans="2:65" s="1" customFormat="1" ht="16.5" customHeight="1">
      <c r="B135" s="27"/>
      <c r="C135" s="131" t="s">
        <v>72</v>
      </c>
      <c r="D135" s="131" t="s">
        <v>125</v>
      </c>
      <c r="E135" s="132" t="s">
        <v>126</v>
      </c>
      <c r="F135" s="133" t="s">
        <v>127</v>
      </c>
      <c r="G135" s="134" t="s">
        <v>128</v>
      </c>
      <c r="H135" s="135">
        <v>1</v>
      </c>
      <c r="I135" s="136"/>
      <c r="J135" s="137">
        <f>ROUND(I135*H135,2)</f>
        <v>0</v>
      </c>
      <c r="K135" s="138"/>
      <c r="L135" s="27"/>
      <c r="M135" s="139" t="s">
        <v>1</v>
      </c>
      <c r="N135" s="102" t="s">
        <v>37</v>
      </c>
      <c r="P135" s="140">
        <f>O135*H135</f>
        <v>0</v>
      </c>
      <c r="Q135" s="140">
        <v>0</v>
      </c>
      <c r="R135" s="140">
        <f>Q135*H135</f>
        <v>0</v>
      </c>
      <c r="S135" s="140">
        <v>0</v>
      </c>
      <c r="T135" s="141">
        <f>S135*H135</f>
        <v>0</v>
      </c>
      <c r="AR135" s="142" t="s">
        <v>129</v>
      </c>
      <c r="AT135" s="142" t="s">
        <v>125</v>
      </c>
      <c r="AU135" s="142" t="s">
        <v>79</v>
      </c>
      <c r="AY135" s="12" t="s">
        <v>124</v>
      </c>
      <c r="BE135" s="143">
        <f>IF(N135="základní",J135,0)</f>
        <v>0</v>
      </c>
      <c r="BF135" s="143">
        <f>IF(N135="snížená",J135,0)</f>
        <v>0</v>
      </c>
      <c r="BG135" s="143">
        <f>IF(N135="zákl. přenesená",J135,0)</f>
        <v>0</v>
      </c>
      <c r="BH135" s="143">
        <f>IF(N135="sníž. přenesená",J135,0)</f>
        <v>0</v>
      </c>
      <c r="BI135" s="143">
        <f>IF(N135="nulová",J135,0)</f>
        <v>0</v>
      </c>
      <c r="BJ135" s="12" t="s">
        <v>79</v>
      </c>
      <c r="BK135" s="143">
        <f>ROUND(I135*H135,2)</f>
        <v>0</v>
      </c>
      <c r="BL135" s="12" t="s">
        <v>129</v>
      </c>
      <c r="BM135" s="142" t="s">
        <v>81</v>
      </c>
    </row>
    <row r="136" spans="2:65" s="1" customFormat="1" ht="21.75" customHeight="1">
      <c r="B136" s="27"/>
      <c r="C136" s="131" t="s">
        <v>72</v>
      </c>
      <c r="D136" s="131" t="s">
        <v>125</v>
      </c>
      <c r="E136" s="132" t="s">
        <v>130</v>
      </c>
      <c r="F136" s="133" t="s">
        <v>131</v>
      </c>
      <c r="G136" s="134" t="s">
        <v>128</v>
      </c>
      <c r="H136" s="135">
        <v>1</v>
      </c>
      <c r="I136" s="136"/>
      <c r="J136" s="137">
        <f>ROUND(I136*H136,2)</f>
        <v>0</v>
      </c>
      <c r="K136" s="138"/>
      <c r="L136" s="27"/>
      <c r="M136" s="139" t="s">
        <v>1</v>
      </c>
      <c r="N136" s="102" t="s">
        <v>37</v>
      </c>
      <c r="P136" s="140">
        <f>O136*H136</f>
        <v>0</v>
      </c>
      <c r="Q136" s="140">
        <v>0</v>
      </c>
      <c r="R136" s="140">
        <f>Q136*H136</f>
        <v>0</v>
      </c>
      <c r="S136" s="140">
        <v>0</v>
      </c>
      <c r="T136" s="141">
        <f>S136*H136</f>
        <v>0</v>
      </c>
      <c r="AR136" s="142" t="s">
        <v>129</v>
      </c>
      <c r="AT136" s="142" t="s">
        <v>125</v>
      </c>
      <c r="AU136" s="142" t="s">
        <v>79</v>
      </c>
      <c r="AY136" s="12" t="s">
        <v>124</v>
      </c>
      <c r="BE136" s="143">
        <f>IF(N136="základní",J136,0)</f>
        <v>0</v>
      </c>
      <c r="BF136" s="143">
        <f>IF(N136="snížená",J136,0)</f>
        <v>0</v>
      </c>
      <c r="BG136" s="143">
        <f>IF(N136="zákl. přenesená",J136,0)</f>
        <v>0</v>
      </c>
      <c r="BH136" s="143">
        <f>IF(N136="sníž. přenesená",J136,0)</f>
        <v>0</v>
      </c>
      <c r="BI136" s="143">
        <f>IF(N136="nulová",J136,0)</f>
        <v>0</v>
      </c>
      <c r="BJ136" s="12" t="s">
        <v>79</v>
      </c>
      <c r="BK136" s="143">
        <f>ROUND(I136*H136,2)</f>
        <v>0</v>
      </c>
      <c r="BL136" s="12" t="s">
        <v>129</v>
      </c>
      <c r="BM136" s="142" t="s">
        <v>129</v>
      </c>
    </row>
    <row r="137" spans="2:65" s="1" customFormat="1" ht="33" customHeight="1">
      <c r="B137" s="27"/>
      <c r="C137" s="131" t="s">
        <v>72</v>
      </c>
      <c r="D137" s="131" t="s">
        <v>125</v>
      </c>
      <c r="E137" s="132" t="s">
        <v>132</v>
      </c>
      <c r="F137" s="133" t="s">
        <v>133</v>
      </c>
      <c r="G137" s="134" t="s">
        <v>128</v>
      </c>
      <c r="H137" s="135">
        <v>1</v>
      </c>
      <c r="I137" s="136"/>
      <c r="J137" s="137">
        <f>ROUND(I137*H137,2)</f>
        <v>0</v>
      </c>
      <c r="K137" s="138"/>
      <c r="L137" s="27"/>
      <c r="M137" s="139" t="s">
        <v>1</v>
      </c>
      <c r="N137" s="102" t="s">
        <v>37</v>
      </c>
      <c r="P137" s="140">
        <f>O137*H137</f>
        <v>0</v>
      </c>
      <c r="Q137" s="140">
        <v>0</v>
      </c>
      <c r="R137" s="140">
        <f>Q137*H137</f>
        <v>0</v>
      </c>
      <c r="S137" s="140">
        <v>0</v>
      </c>
      <c r="T137" s="141">
        <f>S137*H137</f>
        <v>0</v>
      </c>
      <c r="AR137" s="142" t="s">
        <v>129</v>
      </c>
      <c r="AT137" s="142" t="s">
        <v>125</v>
      </c>
      <c r="AU137" s="142" t="s">
        <v>79</v>
      </c>
      <c r="AY137" s="12" t="s">
        <v>124</v>
      </c>
      <c r="BE137" s="143">
        <f>IF(N137="základní",J137,0)</f>
        <v>0</v>
      </c>
      <c r="BF137" s="143">
        <f>IF(N137="snížená",J137,0)</f>
        <v>0</v>
      </c>
      <c r="BG137" s="143">
        <f>IF(N137="zákl. přenesená",J137,0)</f>
        <v>0</v>
      </c>
      <c r="BH137" s="143">
        <f>IF(N137="sníž. přenesená",J137,0)</f>
        <v>0</v>
      </c>
      <c r="BI137" s="143">
        <f>IF(N137="nulová",J137,0)</f>
        <v>0</v>
      </c>
      <c r="BJ137" s="12" t="s">
        <v>79</v>
      </c>
      <c r="BK137" s="143">
        <f>ROUND(I137*H137,2)</f>
        <v>0</v>
      </c>
      <c r="BL137" s="12" t="s">
        <v>129</v>
      </c>
      <c r="BM137" s="142" t="s">
        <v>134</v>
      </c>
    </row>
    <row r="138" spans="2:65" s="1" customFormat="1" ht="19.5">
      <c r="B138" s="27"/>
      <c r="D138" s="144" t="s">
        <v>135</v>
      </c>
      <c r="F138" s="145" t="s">
        <v>136</v>
      </c>
      <c r="I138" s="106"/>
      <c r="L138" s="27"/>
      <c r="M138" s="146"/>
      <c r="T138" s="51"/>
      <c r="AT138" s="12" t="s">
        <v>135</v>
      </c>
      <c r="AU138" s="12" t="s">
        <v>79</v>
      </c>
    </row>
    <row r="139" spans="2:65" s="1" customFormat="1" ht="16.5" customHeight="1">
      <c r="B139" s="27"/>
      <c r="C139" s="131" t="s">
        <v>72</v>
      </c>
      <c r="D139" s="131" t="s">
        <v>125</v>
      </c>
      <c r="E139" s="132" t="s">
        <v>137</v>
      </c>
      <c r="F139" s="133" t="s">
        <v>138</v>
      </c>
      <c r="G139" s="134" t="s">
        <v>128</v>
      </c>
      <c r="H139" s="135">
        <v>1</v>
      </c>
      <c r="I139" s="136"/>
      <c r="J139" s="137">
        <f>ROUND(I139*H139,2)</f>
        <v>0</v>
      </c>
      <c r="K139" s="138"/>
      <c r="L139" s="27"/>
      <c r="M139" s="139" t="s">
        <v>1</v>
      </c>
      <c r="N139" s="102" t="s">
        <v>37</v>
      </c>
      <c r="P139" s="140">
        <f>O139*H139</f>
        <v>0</v>
      </c>
      <c r="Q139" s="140">
        <v>0</v>
      </c>
      <c r="R139" s="140">
        <f>Q139*H139</f>
        <v>0</v>
      </c>
      <c r="S139" s="140">
        <v>0</v>
      </c>
      <c r="T139" s="141">
        <f>S139*H139</f>
        <v>0</v>
      </c>
      <c r="AR139" s="142" t="s">
        <v>129</v>
      </c>
      <c r="AT139" s="142" t="s">
        <v>125</v>
      </c>
      <c r="AU139" s="142" t="s">
        <v>79</v>
      </c>
      <c r="AY139" s="12" t="s">
        <v>124</v>
      </c>
      <c r="BE139" s="143">
        <f>IF(N139="základní",J139,0)</f>
        <v>0</v>
      </c>
      <c r="BF139" s="143">
        <f>IF(N139="snížená",J139,0)</f>
        <v>0</v>
      </c>
      <c r="BG139" s="143">
        <f>IF(N139="zákl. přenesená",J139,0)</f>
        <v>0</v>
      </c>
      <c r="BH139" s="143">
        <f>IF(N139="sníž. přenesená",J139,0)</f>
        <v>0</v>
      </c>
      <c r="BI139" s="143">
        <f>IF(N139="nulová",J139,0)</f>
        <v>0</v>
      </c>
      <c r="BJ139" s="12" t="s">
        <v>79</v>
      </c>
      <c r="BK139" s="143">
        <f>ROUND(I139*H139,2)</f>
        <v>0</v>
      </c>
      <c r="BL139" s="12" t="s">
        <v>129</v>
      </c>
      <c r="BM139" s="142" t="s">
        <v>139</v>
      </c>
    </row>
    <row r="140" spans="2:65" s="1" customFormat="1" ht="24.2" customHeight="1">
      <c r="B140" s="27"/>
      <c r="C140" s="131" t="s">
        <v>72</v>
      </c>
      <c r="D140" s="131" t="s">
        <v>125</v>
      </c>
      <c r="E140" s="132" t="s">
        <v>140</v>
      </c>
      <c r="F140" s="133" t="s">
        <v>141</v>
      </c>
      <c r="G140" s="134" t="s">
        <v>128</v>
      </c>
      <c r="H140" s="135">
        <v>1</v>
      </c>
      <c r="I140" s="136"/>
      <c r="J140" s="137">
        <f>ROUND(I140*H140,2)</f>
        <v>0</v>
      </c>
      <c r="K140" s="138"/>
      <c r="L140" s="27"/>
      <c r="M140" s="139" t="s">
        <v>1</v>
      </c>
      <c r="N140" s="102" t="s">
        <v>37</v>
      </c>
      <c r="P140" s="140">
        <f>O140*H140</f>
        <v>0</v>
      </c>
      <c r="Q140" s="140">
        <v>0</v>
      </c>
      <c r="R140" s="140">
        <f>Q140*H140</f>
        <v>0</v>
      </c>
      <c r="S140" s="140">
        <v>0</v>
      </c>
      <c r="T140" s="141">
        <f>S140*H140</f>
        <v>0</v>
      </c>
      <c r="AR140" s="142" t="s">
        <v>129</v>
      </c>
      <c r="AT140" s="142" t="s">
        <v>125</v>
      </c>
      <c r="AU140" s="142" t="s">
        <v>79</v>
      </c>
      <c r="AY140" s="12" t="s">
        <v>124</v>
      </c>
      <c r="BE140" s="143">
        <f>IF(N140="základní",J140,0)</f>
        <v>0</v>
      </c>
      <c r="BF140" s="143">
        <f>IF(N140="snížená",J140,0)</f>
        <v>0</v>
      </c>
      <c r="BG140" s="143">
        <f>IF(N140="zákl. přenesená",J140,0)</f>
        <v>0</v>
      </c>
      <c r="BH140" s="143">
        <f>IF(N140="sníž. přenesená",J140,0)</f>
        <v>0</v>
      </c>
      <c r="BI140" s="143">
        <f>IF(N140="nulová",J140,0)</f>
        <v>0</v>
      </c>
      <c r="BJ140" s="12" t="s">
        <v>79</v>
      </c>
      <c r="BK140" s="143">
        <f>ROUND(I140*H140,2)</f>
        <v>0</v>
      </c>
      <c r="BL140" s="12" t="s">
        <v>129</v>
      </c>
      <c r="BM140" s="142" t="s">
        <v>142</v>
      </c>
    </row>
    <row r="141" spans="2:65" s="1" customFormat="1" ht="39">
      <c r="B141" s="27"/>
      <c r="D141" s="144" t="s">
        <v>135</v>
      </c>
      <c r="F141" s="145" t="s">
        <v>143</v>
      </c>
      <c r="I141" s="106"/>
      <c r="L141" s="27"/>
      <c r="M141" s="146"/>
      <c r="T141" s="51"/>
      <c r="AT141" s="12" t="s">
        <v>135</v>
      </c>
      <c r="AU141" s="12" t="s">
        <v>79</v>
      </c>
    </row>
    <row r="142" spans="2:65" s="1" customFormat="1" ht="16.5" customHeight="1">
      <c r="B142" s="27"/>
      <c r="C142" s="131" t="s">
        <v>72</v>
      </c>
      <c r="D142" s="131" t="s">
        <v>125</v>
      </c>
      <c r="E142" s="132" t="s">
        <v>144</v>
      </c>
      <c r="F142" s="133" t="s">
        <v>145</v>
      </c>
      <c r="G142" s="134" t="s">
        <v>128</v>
      </c>
      <c r="H142" s="135">
        <v>1</v>
      </c>
      <c r="I142" s="136"/>
      <c r="J142" s="137">
        <f>ROUND(I142*H142,2)</f>
        <v>0</v>
      </c>
      <c r="K142" s="138"/>
      <c r="L142" s="27"/>
      <c r="M142" s="139" t="s">
        <v>1</v>
      </c>
      <c r="N142" s="102" t="s">
        <v>37</v>
      </c>
      <c r="P142" s="140">
        <f>O142*H142</f>
        <v>0</v>
      </c>
      <c r="Q142" s="140">
        <v>0</v>
      </c>
      <c r="R142" s="140">
        <f>Q142*H142</f>
        <v>0</v>
      </c>
      <c r="S142" s="140">
        <v>0</v>
      </c>
      <c r="T142" s="141">
        <f>S142*H142</f>
        <v>0</v>
      </c>
      <c r="AR142" s="142" t="s">
        <v>129</v>
      </c>
      <c r="AT142" s="142" t="s">
        <v>125</v>
      </c>
      <c r="AU142" s="142" t="s">
        <v>79</v>
      </c>
      <c r="AY142" s="12" t="s">
        <v>124</v>
      </c>
      <c r="BE142" s="143">
        <f>IF(N142="základní",J142,0)</f>
        <v>0</v>
      </c>
      <c r="BF142" s="143">
        <f>IF(N142="snížená",J142,0)</f>
        <v>0</v>
      </c>
      <c r="BG142" s="143">
        <f>IF(N142="zákl. přenesená",J142,0)</f>
        <v>0</v>
      </c>
      <c r="BH142" s="143">
        <f>IF(N142="sníž. přenesená",J142,0)</f>
        <v>0</v>
      </c>
      <c r="BI142" s="143">
        <f>IF(N142="nulová",J142,0)</f>
        <v>0</v>
      </c>
      <c r="BJ142" s="12" t="s">
        <v>79</v>
      </c>
      <c r="BK142" s="143">
        <f>ROUND(I142*H142,2)</f>
        <v>0</v>
      </c>
      <c r="BL142" s="12" t="s">
        <v>129</v>
      </c>
      <c r="BM142" s="142" t="s">
        <v>8</v>
      </c>
    </row>
    <row r="143" spans="2:65" s="1" customFormat="1" ht="16.5" customHeight="1">
      <c r="B143" s="27"/>
      <c r="C143" s="131" t="s">
        <v>72</v>
      </c>
      <c r="D143" s="131" t="s">
        <v>125</v>
      </c>
      <c r="E143" s="132" t="s">
        <v>146</v>
      </c>
      <c r="F143" s="133" t="s">
        <v>147</v>
      </c>
      <c r="G143" s="134" t="s">
        <v>148</v>
      </c>
      <c r="H143" s="135">
        <v>70</v>
      </c>
      <c r="I143" s="136"/>
      <c r="J143" s="137">
        <f>ROUND(I143*H143,2)</f>
        <v>0</v>
      </c>
      <c r="K143" s="138"/>
      <c r="L143" s="27"/>
      <c r="M143" s="139" t="s">
        <v>1</v>
      </c>
      <c r="N143" s="102" t="s">
        <v>37</v>
      </c>
      <c r="P143" s="140">
        <f>O143*H143</f>
        <v>0</v>
      </c>
      <c r="Q143" s="140">
        <v>0</v>
      </c>
      <c r="R143" s="140">
        <f>Q143*H143</f>
        <v>0</v>
      </c>
      <c r="S143" s="140">
        <v>0</v>
      </c>
      <c r="T143" s="141">
        <f>S143*H143</f>
        <v>0</v>
      </c>
      <c r="AR143" s="142" t="s">
        <v>129</v>
      </c>
      <c r="AT143" s="142" t="s">
        <v>125</v>
      </c>
      <c r="AU143" s="142" t="s">
        <v>79</v>
      </c>
      <c r="AY143" s="12" t="s">
        <v>124</v>
      </c>
      <c r="BE143" s="143">
        <f>IF(N143="základní",J143,0)</f>
        <v>0</v>
      </c>
      <c r="BF143" s="143">
        <f>IF(N143="snížená",J143,0)</f>
        <v>0</v>
      </c>
      <c r="BG143" s="143">
        <f>IF(N143="zákl. přenesená",J143,0)</f>
        <v>0</v>
      </c>
      <c r="BH143" s="143">
        <f>IF(N143="sníž. přenesená",J143,0)</f>
        <v>0</v>
      </c>
      <c r="BI143" s="143">
        <f>IF(N143="nulová",J143,0)</f>
        <v>0</v>
      </c>
      <c r="BJ143" s="12" t="s">
        <v>79</v>
      </c>
      <c r="BK143" s="143">
        <f>ROUND(I143*H143,2)</f>
        <v>0</v>
      </c>
      <c r="BL143" s="12" t="s">
        <v>129</v>
      </c>
      <c r="BM143" s="142" t="s">
        <v>149</v>
      </c>
    </row>
    <row r="144" spans="2:65" s="1" customFormat="1" ht="39">
      <c r="B144" s="27"/>
      <c r="D144" s="144" t="s">
        <v>135</v>
      </c>
      <c r="F144" s="145" t="s">
        <v>150</v>
      </c>
      <c r="I144" s="106"/>
      <c r="L144" s="27"/>
      <c r="M144" s="146"/>
      <c r="T144" s="51"/>
      <c r="AT144" s="12" t="s">
        <v>135</v>
      </c>
      <c r="AU144" s="12" t="s">
        <v>79</v>
      </c>
    </row>
    <row r="145" spans="2:65" s="1" customFormat="1" ht="16.5" customHeight="1">
      <c r="B145" s="27"/>
      <c r="C145" s="131" t="s">
        <v>72</v>
      </c>
      <c r="D145" s="131" t="s">
        <v>125</v>
      </c>
      <c r="E145" s="132" t="s">
        <v>151</v>
      </c>
      <c r="F145" s="133" t="s">
        <v>152</v>
      </c>
      <c r="G145" s="134" t="s">
        <v>148</v>
      </c>
      <c r="H145" s="135">
        <v>48</v>
      </c>
      <c r="I145" s="136"/>
      <c r="J145" s="137">
        <f>ROUND(I145*H145,2)</f>
        <v>0</v>
      </c>
      <c r="K145" s="138"/>
      <c r="L145" s="27"/>
      <c r="M145" s="139" t="s">
        <v>1</v>
      </c>
      <c r="N145" s="102" t="s">
        <v>37</v>
      </c>
      <c r="P145" s="140">
        <f>O145*H145</f>
        <v>0</v>
      </c>
      <c r="Q145" s="140">
        <v>0</v>
      </c>
      <c r="R145" s="140">
        <f>Q145*H145</f>
        <v>0</v>
      </c>
      <c r="S145" s="140">
        <v>0</v>
      </c>
      <c r="T145" s="141">
        <f>S145*H145</f>
        <v>0</v>
      </c>
      <c r="AR145" s="142" t="s">
        <v>129</v>
      </c>
      <c r="AT145" s="142" t="s">
        <v>125</v>
      </c>
      <c r="AU145" s="142" t="s">
        <v>79</v>
      </c>
      <c r="AY145" s="12" t="s">
        <v>124</v>
      </c>
      <c r="BE145" s="143">
        <f>IF(N145="základní",J145,0)</f>
        <v>0</v>
      </c>
      <c r="BF145" s="143">
        <f>IF(N145="snížená",J145,0)</f>
        <v>0</v>
      </c>
      <c r="BG145" s="143">
        <f>IF(N145="zákl. přenesená",J145,0)</f>
        <v>0</v>
      </c>
      <c r="BH145" s="143">
        <f>IF(N145="sníž. přenesená",J145,0)</f>
        <v>0</v>
      </c>
      <c r="BI145" s="143">
        <f>IF(N145="nulová",J145,0)</f>
        <v>0</v>
      </c>
      <c r="BJ145" s="12" t="s">
        <v>79</v>
      </c>
      <c r="BK145" s="143">
        <f>ROUND(I145*H145,2)</f>
        <v>0</v>
      </c>
      <c r="BL145" s="12" t="s">
        <v>129</v>
      </c>
      <c r="BM145" s="142" t="s">
        <v>153</v>
      </c>
    </row>
    <row r="146" spans="2:65" s="1" customFormat="1" ht="16.5" customHeight="1">
      <c r="B146" s="27"/>
      <c r="C146" s="131" t="s">
        <v>72</v>
      </c>
      <c r="D146" s="131" t="s">
        <v>125</v>
      </c>
      <c r="E146" s="132" t="s">
        <v>154</v>
      </c>
      <c r="F146" s="133" t="s">
        <v>155</v>
      </c>
      <c r="G146" s="134" t="s">
        <v>148</v>
      </c>
      <c r="H146" s="135">
        <v>6</v>
      </c>
      <c r="I146" s="136"/>
      <c r="J146" s="137">
        <f>ROUND(I146*H146,2)</f>
        <v>0</v>
      </c>
      <c r="K146" s="138"/>
      <c r="L146" s="27"/>
      <c r="M146" s="139" t="s">
        <v>1</v>
      </c>
      <c r="N146" s="102" t="s">
        <v>37</v>
      </c>
      <c r="P146" s="140">
        <f>O146*H146</f>
        <v>0</v>
      </c>
      <c r="Q146" s="140">
        <v>0</v>
      </c>
      <c r="R146" s="140">
        <f>Q146*H146</f>
        <v>0</v>
      </c>
      <c r="S146" s="140">
        <v>0</v>
      </c>
      <c r="T146" s="141">
        <f>S146*H146</f>
        <v>0</v>
      </c>
      <c r="AR146" s="142" t="s">
        <v>129</v>
      </c>
      <c r="AT146" s="142" t="s">
        <v>125</v>
      </c>
      <c r="AU146" s="142" t="s">
        <v>79</v>
      </c>
      <c r="AY146" s="12" t="s">
        <v>124</v>
      </c>
      <c r="BE146" s="143">
        <f>IF(N146="základní",J146,0)</f>
        <v>0</v>
      </c>
      <c r="BF146" s="143">
        <f>IF(N146="snížená",J146,0)</f>
        <v>0</v>
      </c>
      <c r="BG146" s="143">
        <f>IF(N146="zákl. přenesená",J146,0)</f>
        <v>0</v>
      </c>
      <c r="BH146" s="143">
        <f>IF(N146="sníž. přenesená",J146,0)</f>
        <v>0</v>
      </c>
      <c r="BI146" s="143">
        <f>IF(N146="nulová",J146,0)</f>
        <v>0</v>
      </c>
      <c r="BJ146" s="12" t="s">
        <v>79</v>
      </c>
      <c r="BK146" s="143">
        <f>ROUND(I146*H146,2)</f>
        <v>0</v>
      </c>
      <c r="BL146" s="12" t="s">
        <v>129</v>
      </c>
      <c r="BM146" s="142" t="s">
        <v>156</v>
      </c>
    </row>
    <row r="147" spans="2:65" s="1" customFormat="1" ht="19.5">
      <c r="B147" s="27"/>
      <c r="D147" s="144" t="s">
        <v>135</v>
      </c>
      <c r="F147" s="145" t="s">
        <v>157</v>
      </c>
      <c r="I147" s="106"/>
      <c r="L147" s="27"/>
      <c r="M147" s="146"/>
      <c r="T147" s="51"/>
      <c r="AT147" s="12" t="s">
        <v>135</v>
      </c>
      <c r="AU147" s="12" t="s">
        <v>79</v>
      </c>
    </row>
    <row r="148" spans="2:65" s="1" customFormat="1" ht="24.2" customHeight="1">
      <c r="B148" s="27"/>
      <c r="C148" s="131" t="s">
        <v>72</v>
      </c>
      <c r="D148" s="131" t="s">
        <v>125</v>
      </c>
      <c r="E148" s="132" t="s">
        <v>158</v>
      </c>
      <c r="F148" s="133" t="s">
        <v>159</v>
      </c>
      <c r="G148" s="134" t="s">
        <v>128</v>
      </c>
      <c r="H148" s="135">
        <v>1</v>
      </c>
      <c r="I148" s="136"/>
      <c r="J148" s="137">
        <f>ROUND(I148*H148,2)</f>
        <v>0</v>
      </c>
      <c r="K148" s="138"/>
      <c r="L148" s="27"/>
      <c r="M148" s="139" t="s">
        <v>1</v>
      </c>
      <c r="N148" s="102" t="s">
        <v>37</v>
      </c>
      <c r="P148" s="140">
        <f>O148*H148</f>
        <v>0</v>
      </c>
      <c r="Q148" s="140">
        <v>0</v>
      </c>
      <c r="R148" s="140">
        <f>Q148*H148</f>
        <v>0</v>
      </c>
      <c r="S148" s="140">
        <v>0</v>
      </c>
      <c r="T148" s="141">
        <f>S148*H148</f>
        <v>0</v>
      </c>
      <c r="AR148" s="142" t="s">
        <v>129</v>
      </c>
      <c r="AT148" s="142" t="s">
        <v>125</v>
      </c>
      <c r="AU148" s="142" t="s">
        <v>79</v>
      </c>
      <c r="AY148" s="12" t="s">
        <v>124</v>
      </c>
      <c r="BE148" s="143">
        <f>IF(N148="základní",J148,0)</f>
        <v>0</v>
      </c>
      <c r="BF148" s="143">
        <f>IF(N148="snížená",J148,0)</f>
        <v>0</v>
      </c>
      <c r="BG148" s="143">
        <f>IF(N148="zákl. přenesená",J148,0)</f>
        <v>0</v>
      </c>
      <c r="BH148" s="143">
        <f>IF(N148="sníž. přenesená",J148,0)</f>
        <v>0</v>
      </c>
      <c r="BI148" s="143">
        <f>IF(N148="nulová",J148,0)</f>
        <v>0</v>
      </c>
      <c r="BJ148" s="12" t="s">
        <v>79</v>
      </c>
      <c r="BK148" s="143">
        <f>ROUND(I148*H148,2)</f>
        <v>0</v>
      </c>
      <c r="BL148" s="12" t="s">
        <v>129</v>
      </c>
      <c r="BM148" s="142" t="s">
        <v>160</v>
      </c>
    </row>
    <row r="149" spans="2:65" s="1" customFormat="1" ht="39">
      <c r="B149" s="27"/>
      <c r="D149" s="144" t="s">
        <v>135</v>
      </c>
      <c r="F149" s="145" t="s">
        <v>161</v>
      </c>
      <c r="I149" s="106"/>
      <c r="L149" s="27"/>
      <c r="M149" s="146"/>
      <c r="T149" s="51"/>
      <c r="AT149" s="12" t="s">
        <v>135</v>
      </c>
      <c r="AU149" s="12" t="s">
        <v>79</v>
      </c>
    </row>
    <row r="150" spans="2:65" s="1" customFormat="1" ht="16.5" customHeight="1">
      <c r="B150" s="27"/>
      <c r="C150" s="131" t="s">
        <v>72</v>
      </c>
      <c r="D150" s="131" t="s">
        <v>125</v>
      </c>
      <c r="E150" s="132" t="s">
        <v>162</v>
      </c>
      <c r="F150" s="133" t="s">
        <v>163</v>
      </c>
      <c r="G150" s="134" t="s">
        <v>164</v>
      </c>
      <c r="H150" s="135">
        <v>1</v>
      </c>
      <c r="I150" s="136"/>
      <c r="J150" s="137">
        <f>ROUND(I150*H150,2)</f>
        <v>0</v>
      </c>
      <c r="K150" s="138"/>
      <c r="L150" s="27"/>
      <c r="M150" s="139" t="s">
        <v>1</v>
      </c>
      <c r="N150" s="102" t="s">
        <v>37</v>
      </c>
      <c r="P150" s="140">
        <f>O150*H150</f>
        <v>0</v>
      </c>
      <c r="Q150" s="140">
        <v>0</v>
      </c>
      <c r="R150" s="140">
        <f>Q150*H150</f>
        <v>0</v>
      </c>
      <c r="S150" s="140">
        <v>0</v>
      </c>
      <c r="T150" s="141">
        <f>S150*H150</f>
        <v>0</v>
      </c>
      <c r="AR150" s="142" t="s">
        <v>129</v>
      </c>
      <c r="AT150" s="142" t="s">
        <v>125</v>
      </c>
      <c r="AU150" s="142" t="s">
        <v>79</v>
      </c>
      <c r="AY150" s="12" t="s">
        <v>124</v>
      </c>
      <c r="BE150" s="143">
        <f>IF(N150="základní",J150,0)</f>
        <v>0</v>
      </c>
      <c r="BF150" s="143">
        <f>IF(N150="snížená",J150,0)</f>
        <v>0</v>
      </c>
      <c r="BG150" s="143">
        <f>IF(N150="zákl. přenesená",J150,0)</f>
        <v>0</v>
      </c>
      <c r="BH150" s="143">
        <f>IF(N150="sníž. přenesená",J150,0)</f>
        <v>0</v>
      </c>
      <c r="BI150" s="143">
        <f>IF(N150="nulová",J150,0)</f>
        <v>0</v>
      </c>
      <c r="BJ150" s="12" t="s">
        <v>79</v>
      </c>
      <c r="BK150" s="143">
        <f>ROUND(I150*H150,2)</f>
        <v>0</v>
      </c>
      <c r="BL150" s="12" t="s">
        <v>129</v>
      </c>
      <c r="BM150" s="142" t="s">
        <v>165</v>
      </c>
    </row>
    <row r="151" spans="2:65" s="1" customFormat="1" ht="19.5">
      <c r="B151" s="27"/>
      <c r="D151" s="144" t="s">
        <v>135</v>
      </c>
      <c r="F151" s="145" t="s">
        <v>166</v>
      </c>
      <c r="I151" s="106"/>
      <c r="L151" s="27"/>
      <c r="M151" s="146"/>
      <c r="T151" s="51"/>
      <c r="AT151" s="12" t="s">
        <v>135</v>
      </c>
      <c r="AU151" s="12" t="s">
        <v>79</v>
      </c>
    </row>
    <row r="152" spans="2:65" s="1" customFormat="1" ht="16.5" customHeight="1">
      <c r="B152" s="27"/>
      <c r="C152" s="131" t="s">
        <v>72</v>
      </c>
      <c r="D152" s="131" t="s">
        <v>125</v>
      </c>
      <c r="E152" s="132" t="s">
        <v>167</v>
      </c>
      <c r="F152" s="133" t="s">
        <v>168</v>
      </c>
      <c r="G152" s="134" t="s">
        <v>164</v>
      </c>
      <c r="H152" s="135">
        <v>1</v>
      </c>
      <c r="I152" s="136"/>
      <c r="J152" s="137">
        <f>ROUND(I152*H152,2)</f>
        <v>0</v>
      </c>
      <c r="K152" s="138"/>
      <c r="L152" s="27"/>
      <c r="M152" s="139" t="s">
        <v>1</v>
      </c>
      <c r="N152" s="102" t="s">
        <v>37</v>
      </c>
      <c r="P152" s="140">
        <f>O152*H152</f>
        <v>0</v>
      </c>
      <c r="Q152" s="140">
        <v>0</v>
      </c>
      <c r="R152" s="140">
        <f>Q152*H152</f>
        <v>0</v>
      </c>
      <c r="S152" s="140">
        <v>0</v>
      </c>
      <c r="T152" s="141">
        <f>S152*H152</f>
        <v>0</v>
      </c>
      <c r="AR152" s="142" t="s">
        <v>129</v>
      </c>
      <c r="AT152" s="142" t="s">
        <v>125</v>
      </c>
      <c r="AU152" s="142" t="s">
        <v>79</v>
      </c>
      <c r="AY152" s="12" t="s">
        <v>124</v>
      </c>
      <c r="BE152" s="143">
        <f>IF(N152="základní",J152,0)</f>
        <v>0</v>
      </c>
      <c r="BF152" s="143">
        <f>IF(N152="snížená",J152,0)</f>
        <v>0</v>
      </c>
      <c r="BG152" s="143">
        <f>IF(N152="zákl. přenesená",J152,0)</f>
        <v>0</v>
      </c>
      <c r="BH152" s="143">
        <f>IF(N152="sníž. přenesená",J152,0)</f>
        <v>0</v>
      </c>
      <c r="BI152" s="143">
        <f>IF(N152="nulová",J152,0)</f>
        <v>0</v>
      </c>
      <c r="BJ152" s="12" t="s">
        <v>79</v>
      </c>
      <c r="BK152" s="143">
        <f>ROUND(I152*H152,2)</f>
        <v>0</v>
      </c>
      <c r="BL152" s="12" t="s">
        <v>129</v>
      </c>
      <c r="BM152" s="142" t="s">
        <v>169</v>
      </c>
    </row>
    <row r="153" spans="2:65" s="1" customFormat="1" ht="29.25">
      <c r="B153" s="27"/>
      <c r="D153" s="144" t="s">
        <v>135</v>
      </c>
      <c r="F153" s="145" t="s">
        <v>170</v>
      </c>
      <c r="I153" s="106"/>
      <c r="L153" s="27"/>
      <c r="M153" s="146"/>
      <c r="T153" s="51"/>
      <c r="AT153" s="12" t="s">
        <v>135</v>
      </c>
      <c r="AU153" s="12" t="s">
        <v>79</v>
      </c>
    </row>
    <row r="154" spans="2:65" s="1" customFormat="1" ht="16.5" customHeight="1">
      <c r="B154" s="27"/>
      <c r="C154" s="131" t="s">
        <v>72</v>
      </c>
      <c r="D154" s="131" t="s">
        <v>125</v>
      </c>
      <c r="E154" s="132" t="s">
        <v>171</v>
      </c>
      <c r="F154" s="133" t="s">
        <v>172</v>
      </c>
      <c r="G154" s="134" t="s">
        <v>164</v>
      </c>
      <c r="H154" s="135">
        <v>1</v>
      </c>
      <c r="I154" s="136"/>
      <c r="J154" s="137">
        <f>ROUND(I154*H154,2)</f>
        <v>0</v>
      </c>
      <c r="K154" s="138"/>
      <c r="L154" s="27"/>
      <c r="M154" s="139" t="s">
        <v>1</v>
      </c>
      <c r="N154" s="102" t="s">
        <v>37</v>
      </c>
      <c r="P154" s="140">
        <f>O154*H154</f>
        <v>0</v>
      </c>
      <c r="Q154" s="140">
        <v>0</v>
      </c>
      <c r="R154" s="140">
        <f>Q154*H154</f>
        <v>0</v>
      </c>
      <c r="S154" s="140">
        <v>0</v>
      </c>
      <c r="T154" s="141">
        <f>S154*H154</f>
        <v>0</v>
      </c>
      <c r="AR154" s="142" t="s">
        <v>129</v>
      </c>
      <c r="AT154" s="142" t="s">
        <v>125</v>
      </c>
      <c r="AU154" s="142" t="s">
        <v>79</v>
      </c>
      <c r="AY154" s="12" t="s">
        <v>124</v>
      </c>
      <c r="BE154" s="143">
        <f>IF(N154="základní",J154,0)</f>
        <v>0</v>
      </c>
      <c r="BF154" s="143">
        <f>IF(N154="snížená",J154,0)</f>
        <v>0</v>
      </c>
      <c r="BG154" s="143">
        <f>IF(N154="zákl. přenesená",J154,0)</f>
        <v>0</v>
      </c>
      <c r="BH154" s="143">
        <f>IF(N154="sníž. přenesená",J154,0)</f>
        <v>0</v>
      </c>
      <c r="BI154" s="143">
        <f>IF(N154="nulová",J154,0)</f>
        <v>0</v>
      </c>
      <c r="BJ154" s="12" t="s">
        <v>79</v>
      </c>
      <c r="BK154" s="143">
        <f>ROUND(I154*H154,2)</f>
        <v>0</v>
      </c>
      <c r="BL154" s="12" t="s">
        <v>129</v>
      </c>
      <c r="BM154" s="142" t="s">
        <v>173</v>
      </c>
    </row>
    <row r="155" spans="2:65" s="1" customFormat="1" ht="19.5">
      <c r="B155" s="27"/>
      <c r="D155" s="144" t="s">
        <v>135</v>
      </c>
      <c r="F155" s="145" t="s">
        <v>174</v>
      </c>
      <c r="I155" s="106"/>
      <c r="L155" s="27"/>
      <c r="M155" s="146"/>
      <c r="T155" s="51"/>
      <c r="AT155" s="12" t="s">
        <v>135</v>
      </c>
      <c r="AU155" s="12" t="s">
        <v>79</v>
      </c>
    </row>
    <row r="156" spans="2:65" s="1" customFormat="1" ht="33" customHeight="1">
      <c r="B156" s="27"/>
      <c r="C156" s="131" t="s">
        <v>72</v>
      </c>
      <c r="D156" s="131" t="s">
        <v>125</v>
      </c>
      <c r="E156" s="132" t="s">
        <v>175</v>
      </c>
      <c r="F156" s="133" t="s">
        <v>176</v>
      </c>
      <c r="G156" s="134" t="s">
        <v>128</v>
      </c>
      <c r="H156" s="135">
        <v>1</v>
      </c>
      <c r="I156" s="136"/>
      <c r="J156" s="137">
        <f>ROUND(I156*H156,2)</f>
        <v>0</v>
      </c>
      <c r="K156" s="138"/>
      <c r="L156" s="27"/>
      <c r="M156" s="139" t="s">
        <v>1</v>
      </c>
      <c r="N156" s="102" t="s">
        <v>37</v>
      </c>
      <c r="P156" s="140">
        <f>O156*H156</f>
        <v>0</v>
      </c>
      <c r="Q156" s="140">
        <v>0</v>
      </c>
      <c r="R156" s="140">
        <f>Q156*H156</f>
        <v>0</v>
      </c>
      <c r="S156" s="140">
        <v>0</v>
      </c>
      <c r="T156" s="141">
        <f>S156*H156</f>
        <v>0</v>
      </c>
      <c r="AR156" s="142" t="s">
        <v>129</v>
      </c>
      <c r="AT156" s="142" t="s">
        <v>125</v>
      </c>
      <c r="AU156" s="142" t="s">
        <v>79</v>
      </c>
      <c r="AY156" s="12" t="s">
        <v>124</v>
      </c>
      <c r="BE156" s="143">
        <f>IF(N156="základní",J156,0)</f>
        <v>0</v>
      </c>
      <c r="BF156" s="143">
        <f>IF(N156="snížená",J156,0)</f>
        <v>0</v>
      </c>
      <c r="BG156" s="143">
        <f>IF(N156="zákl. přenesená",J156,0)</f>
        <v>0</v>
      </c>
      <c r="BH156" s="143">
        <f>IF(N156="sníž. přenesená",J156,0)</f>
        <v>0</v>
      </c>
      <c r="BI156" s="143">
        <f>IF(N156="nulová",J156,0)</f>
        <v>0</v>
      </c>
      <c r="BJ156" s="12" t="s">
        <v>79</v>
      </c>
      <c r="BK156" s="143">
        <f>ROUND(I156*H156,2)</f>
        <v>0</v>
      </c>
      <c r="BL156" s="12" t="s">
        <v>129</v>
      </c>
      <c r="BM156" s="142" t="s">
        <v>177</v>
      </c>
    </row>
    <row r="157" spans="2:65" s="1" customFormat="1" ht="58.5">
      <c r="B157" s="27"/>
      <c r="D157" s="144" t="s">
        <v>135</v>
      </c>
      <c r="F157" s="145" t="s">
        <v>178</v>
      </c>
      <c r="I157" s="106"/>
      <c r="L157" s="27"/>
      <c r="M157" s="146"/>
      <c r="T157" s="51"/>
      <c r="AT157" s="12" t="s">
        <v>135</v>
      </c>
      <c r="AU157" s="12" t="s">
        <v>79</v>
      </c>
    </row>
    <row r="158" spans="2:65" s="10" customFormat="1" ht="25.9" customHeight="1">
      <c r="B158" s="121"/>
      <c r="D158" s="122" t="s">
        <v>71</v>
      </c>
      <c r="E158" s="123" t="s">
        <v>179</v>
      </c>
      <c r="F158" s="123" t="s">
        <v>180</v>
      </c>
      <c r="I158" s="124"/>
      <c r="J158" s="125">
        <f>BK158</f>
        <v>0</v>
      </c>
      <c r="L158" s="121"/>
      <c r="M158" s="126"/>
      <c r="P158" s="127">
        <f>SUM(P159:P173)</f>
        <v>0</v>
      </c>
      <c r="R158" s="127">
        <f>SUM(R159:R173)</f>
        <v>0</v>
      </c>
      <c r="T158" s="128">
        <f>SUM(T159:T173)</f>
        <v>0</v>
      </c>
      <c r="AR158" s="122" t="s">
        <v>79</v>
      </c>
      <c r="AT158" s="129" t="s">
        <v>71</v>
      </c>
      <c r="AU158" s="129" t="s">
        <v>72</v>
      </c>
      <c r="AY158" s="122" t="s">
        <v>124</v>
      </c>
      <c r="BK158" s="130">
        <f>SUM(BK159:BK173)</f>
        <v>0</v>
      </c>
    </row>
    <row r="159" spans="2:65" s="1" customFormat="1" ht="16.5" customHeight="1">
      <c r="B159" s="27"/>
      <c r="C159" s="131" t="s">
        <v>72</v>
      </c>
      <c r="D159" s="131" t="s">
        <v>125</v>
      </c>
      <c r="E159" s="132" t="s">
        <v>181</v>
      </c>
      <c r="F159" s="133" t="s">
        <v>182</v>
      </c>
      <c r="G159" s="134" t="s">
        <v>164</v>
      </c>
      <c r="H159" s="135">
        <v>1</v>
      </c>
      <c r="I159" s="136"/>
      <c r="J159" s="137">
        <f>ROUND(I159*H159,2)</f>
        <v>0</v>
      </c>
      <c r="K159" s="138"/>
      <c r="L159" s="27"/>
      <c r="M159" s="139" t="s">
        <v>1</v>
      </c>
      <c r="N159" s="102" t="s">
        <v>37</v>
      </c>
      <c r="P159" s="140">
        <f>O159*H159</f>
        <v>0</v>
      </c>
      <c r="Q159" s="140">
        <v>0</v>
      </c>
      <c r="R159" s="140">
        <f>Q159*H159</f>
        <v>0</v>
      </c>
      <c r="S159" s="140">
        <v>0</v>
      </c>
      <c r="T159" s="141">
        <f>S159*H159</f>
        <v>0</v>
      </c>
      <c r="AR159" s="142" t="s">
        <v>129</v>
      </c>
      <c r="AT159" s="142" t="s">
        <v>125</v>
      </c>
      <c r="AU159" s="142" t="s">
        <v>79</v>
      </c>
      <c r="AY159" s="12" t="s">
        <v>124</v>
      </c>
      <c r="BE159" s="143">
        <f>IF(N159="základní",J159,0)</f>
        <v>0</v>
      </c>
      <c r="BF159" s="143">
        <f>IF(N159="snížená",J159,0)</f>
        <v>0</v>
      </c>
      <c r="BG159" s="143">
        <f>IF(N159="zákl. přenesená",J159,0)</f>
        <v>0</v>
      </c>
      <c r="BH159" s="143">
        <f>IF(N159="sníž. přenesená",J159,0)</f>
        <v>0</v>
      </c>
      <c r="BI159" s="143">
        <f>IF(N159="nulová",J159,0)</f>
        <v>0</v>
      </c>
      <c r="BJ159" s="12" t="s">
        <v>79</v>
      </c>
      <c r="BK159" s="143">
        <f>ROUND(I159*H159,2)</f>
        <v>0</v>
      </c>
      <c r="BL159" s="12" t="s">
        <v>129</v>
      </c>
      <c r="BM159" s="142" t="s">
        <v>183</v>
      </c>
    </row>
    <row r="160" spans="2:65" s="1" customFormat="1" ht="19.5">
      <c r="B160" s="27"/>
      <c r="D160" s="144" t="s">
        <v>135</v>
      </c>
      <c r="F160" s="145" t="s">
        <v>184</v>
      </c>
      <c r="I160" s="106"/>
      <c r="L160" s="27"/>
      <c r="M160" s="146"/>
      <c r="T160" s="51"/>
      <c r="AT160" s="12" t="s">
        <v>135</v>
      </c>
      <c r="AU160" s="12" t="s">
        <v>79</v>
      </c>
    </row>
    <row r="161" spans="2:65" s="1" customFormat="1" ht="24.2" customHeight="1">
      <c r="B161" s="27"/>
      <c r="C161" s="131" t="s">
        <v>72</v>
      </c>
      <c r="D161" s="131" t="s">
        <v>125</v>
      </c>
      <c r="E161" s="132" t="s">
        <v>185</v>
      </c>
      <c r="F161" s="133" t="s">
        <v>186</v>
      </c>
      <c r="G161" s="134" t="s">
        <v>164</v>
      </c>
      <c r="H161" s="135">
        <v>1</v>
      </c>
      <c r="I161" s="136"/>
      <c r="J161" s="137">
        <f>ROUND(I161*H161,2)</f>
        <v>0</v>
      </c>
      <c r="K161" s="138"/>
      <c r="L161" s="27"/>
      <c r="M161" s="139" t="s">
        <v>1</v>
      </c>
      <c r="N161" s="102" t="s">
        <v>37</v>
      </c>
      <c r="P161" s="140">
        <f>O161*H161</f>
        <v>0</v>
      </c>
      <c r="Q161" s="140">
        <v>0</v>
      </c>
      <c r="R161" s="140">
        <f>Q161*H161</f>
        <v>0</v>
      </c>
      <c r="S161" s="140">
        <v>0</v>
      </c>
      <c r="T161" s="141">
        <f>S161*H161</f>
        <v>0</v>
      </c>
      <c r="AR161" s="142" t="s">
        <v>129</v>
      </c>
      <c r="AT161" s="142" t="s">
        <v>125</v>
      </c>
      <c r="AU161" s="142" t="s">
        <v>79</v>
      </c>
      <c r="AY161" s="12" t="s">
        <v>124</v>
      </c>
      <c r="BE161" s="143">
        <f>IF(N161="základní",J161,0)</f>
        <v>0</v>
      </c>
      <c r="BF161" s="143">
        <f>IF(N161="snížená",J161,0)</f>
        <v>0</v>
      </c>
      <c r="BG161" s="143">
        <f>IF(N161="zákl. přenesená",J161,0)</f>
        <v>0</v>
      </c>
      <c r="BH161" s="143">
        <f>IF(N161="sníž. přenesená",J161,0)</f>
        <v>0</v>
      </c>
      <c r="BI161" s="143">
        <f>IF(N161="nulová",J161,0)</f>
        <v>0</v>
      </c>
      <c r="BJ161" s="12" t="s">
        <v>79</v>
      </c>
      <c r="BK161" s="143">
        <f>ROUND(I161*H161,2)</f>
        <v>0</v>
      </c>
      <c r="BL161" s="12" t="s">
        <v>129</v>
      </c>
      <c r="BM161" s="142" t="s">
        <v>187</v>
      </c>
    </row>
    <row r="162" spans="2:65" s="1" customFormat="1" ht="19.5">
      <c r="B162" s="27"/>
      <c r="D162" s="144" t="s">
        <v>135</v>
      </c>
      <c r="F162" s="145" t="s">
        <v>188</v>
      </c>
      <c r="I162" s="106"/>
      <c r="L162" s="27"/>
      <c r="M162" s="146"/>
      <c r="T162" s="51"/>
      <c r="AT162" s="12" t="s">
        <v>135</v>
      </c>
      <c r="AU162" s="12" t="s">
        <v>79</v>
      </c>
    </row>
    <row r="163" spans="2:65" s="1" customFormat="1" ht="33" customHeight="1">
      <c r="B163" s="27"/>
      <c r="C163" s="131" t="s">
        <v>72</v>
      </c>
      <c r="D163" s="131" t="s">
        <v>125</v>
      </c>
      <c r="E163" s="132" t="s">
        <v>189</v>
      </c>
      <c r="F163" s="133" t="s">
        <v>190</v>
      </c>
      <c r="G163" s="134" t="s">
        <v>164</v>
      </c>
      <c r="H163" s="135">
        <v>1</v>
      </c>
      <c r="I163" s="136"/>
      <c r="J163" s="137">
        <f>ROUND(I163*H163,2)</f>
        <v>0</v>
      </c>
      <c r="K163" s="138"/>
      <c r="L163" s="27"/>
      <c r="M163" s="139" t="s">
        <v>1</v>
      </c>
      <c r="N163" s="102" t="s">
        <v>37</v>
      </c>
      <c r="P163" s="140">
        <f>O163*H163</f>
        <v>0</v>
      </c>
      <c r="Q163" s="140">
        <v>0</v>
      </c>
      <c r="R163" s="140">
        <f>Q163*H163</f>
        <v>0</v>
      </c>
      <c r="S163" s="140">
        <v>0</v>
      </c>
      <c r="T163" s="141">
        <f>S163*H163</f>
        <v>0</v>
      </c>
      <c r="AR163" s="142" t="s">
        <v>129</v>
      </c>
      <c r="AT163" s="142" t="s">
        <v>125</v>
      </c>
      <c r="AU163" s="142" t="s">
        <v>79</v>
      </c>
      <c r="AY163" s="12" t="s">
        <v>124</v>
      </c>
      <c r="BE163" s="143">
        <f>IF(N163="základní",J163,0)</f>
        <v>0</v>
      </c>
      <c r="BF163" s="143">
        <f>IF(N163="snížená",J163,0)</f>
        <v>0</v>
      </c>
      <c r="BG163" s="143">
        <f>IF(N163="zákl. přenesená",J163,0)</f>
        <v>0</v>
      </c>
      <c r="BH163" s="143">
        <f>IF(N163="sníž. přenesená",J163,0)</f>
        <v>0</v>
      </c>
      <c r="BI163" s="143">
        <f>IF(N163="nulová",J163,0)</f>
        <v>0</v>
      </c>
      <c r="BJ163" s="12" t="s">
        <v>79</v>
      </c>
      <c r="BK163" s="143">
        <f>ROUND(I163*H163,2)</f>
        <v>0</v>
      </c>
      <c r="BL163" s="12" t="s">
        <v>129</v>
      </c>
      <c r="BM163" s="142" t="s">
        <v>191</v>
      </c>
    </row>
    <row r="164" spans="2:65" s="1" customFormat="1" ht="19.5">
      <c r="B164" s="27"/>
      <c r="D164" s="144" t="s">
        <v>135</v>
      </c>
      <c r="F164" s="145" t="s">
        <v>192</v>
      </c>
      <c r="I164" s="106"/>
      <c r="L164" s="27"/>
      <c r="M164" s="146"/>
      <c r="T164" s="51"/>
      <c r="AT164" s="12" t="s">
        <v>135</v>
      </c>
      <c r="AU164" s="12" t="s">
        <v>79</v>
      </c>
    </row>
    <row r="165" spans="2:65" s="1" customFormat="1" ht="16.5" customHeight="1">
      <c r="B165" s="27"/>
      <c r="C165" s="131" t="s">
        <v>72</v>
      </c>
      <c r="D165" s="131" t="s">
        <v>125</v>
      </c>
      <c r="E165" s="132" t="s">
        <v>193</v>
      </c>
      <c r="F165" s="133" t="s">
        <v>194</v>
      </c>
      <c r="G165" s="134" t="s">
        <v>128</v>
      </c>
      <c r="H165" s="135">
        <v>1</v>
      </c>
      <c r="I165" s="136"/>
      <c r="J165" s="137">
        <f>ROUND(I165*H165,2)</f>
        <v>0</v>
      </c>
      <c r="K165" s="138"/>
      <c r="L165" s="27"/>
      <c r="M165" s="139" t="s">
        <v>1</v>
      </c>
      <c r="N165" s="102" t="s">
        <v>37</v>
      </c>
      <c r="P165" s="140">
        <f>O165*H165</f>
        <v>0</v>
      </c>
      <c r="Q165" s="140">
        <v>0</v>
      </c>
      <c r="R165" s="140">
        <f>Q165*H165</f>
        <v>0</v>
      </c>
      <c r="S165" s="140">
        <v>0</v>
      </c>
      <c r="T165" s="141">
        <f>S165*H165</f>
        <v>0</v>
      </c>
      <c r="AR165" s="142" t="s">
        <v>129</v>
      </c>
      <c r="AT165" s="142" t="s">
        <v>125</v>
      </c>
      <c r="AU165" s="142" t="s">
        <v>79</v>
      </c>
      <c r="AY165" s="12" t="s">
        <v>124</v>
      </c>
      <c r="BE165" s="143">
        <f>IF(N165="základní",J165,0)</f>
        <v>0</v>
      </c>
      <c r="BF165" s="143">
        <f>IF(N165="snížená",J165,0)</f>
        <v>0</v>
      </c>
      <c r="BG165" s="143">
        <f>IF(N165="zákl. přenesená",J165,0)</f>
        <v>0</v>
      </c>
      <c r="BH165" s="143">
        <f>IF(N165="sníž. přenesená",J165,0)</f>
        <v>0</v>
      </c>
      <c r="BI165" s="143">
        <f>IF(N165="nulová",J165,0)</f>
        <v>0</v>
      </c>
      <c r="BJ165" s="12" t="s">
        <v>79</v>
      </c>
      <c r="BK165" s="143">
        <f>ROUND(I165*H165,2)</f>
        <v>0</v>
      </c>
      <c r="BL165" s="12" t="s">
        <v>129</v>
      </c>
      <c r="BM165" s="142" t="s">
        <v>195</v>
      </c>
    </row>
    <row r="166" spans="2:65" s="1" customFormat="1" ht="16.5" customHeight="1">
      <c r="B166" s="27"/>
      <c r="C166" s="131" t="s">
        <v>72</v>
      </c>
      <c r="D166" s="131" t="s">
        <v>125</v>
      </c>
      <c r="E166" s="132" t="s">
        <v>196</v>
      </c>
      <c r="F166" s="133" t="s">
        <v>197</v>
      </c>
      <c r="G166" s="134" t="s">
        <v>128</v>
      </c>
      <c r="H166" s="135">
        <v>1</v>
      </c>
      <c r="I166" s="136"/>
      <c r="J166" s="137">
        <f>ROUND(I166*H166,2)</f>
        <v>0</v>
      </c>
      <c r="K166" s="138"/>
      <c r="L166" s="27"/>
      <c r="M166" s="139" t="s">
        <v>1</v>
      </c>
      <c r="N166" s="102" t="s">
        <v>37</v>
      </c>
      <c r="P166" s="140">
        <f>O166*H166</f>
        <v>0</v>
      </c>
      <c r="Q166" s="140">
        <v>0</v>
      </c>
      <c r="R166" s="140">
        <f>Q166*H166</f>
        <v>0</v>
      </c>
      <c r="S166" s="140">
        <v>0</v>
      </c>
      <c r="T166" s="141">
        <f>S166*H166</f>
        <v>0</v>
      </c>
      <c r="AR166" s="142" t="s">
        <v>129</v>
      </c>
      <c r="AT166" s="142" t="s">
        <v>125</v>
      </c>
      <c r="AU166" s="142" t="s">
        <v>79</v>
      </c>
      <c r="AY166" s="12" t="s">
        <v>124</v>
      </c>
      <c r="BE166" s="143">
        <f>IF(N166="základní",J166,0)</f>
        <v>0</v>
      </c>
      <c r="BF166" s="143">
        <f>IF(N166="snížená",J166,0)</f>
        <v>0</v>
      </c>
      <c r="BG166" s="143">
        <f>IF(N166="zákl. přenesená",J166,0)</f>
        <v>0</v>
      </c>
      <c r="BH166" s="143">
        <f>IF(N166="sníž. přenesená",J166,0)</f>
        <v>0</v>
      </c>
      <c r="BI166" s="143">
        <f>IF(N166="nulová",J166,0)</f>
        <v>0</v>
      </c>
      <c r="BJ166" s="12" t="s">
        <v>79</v>
      </c>
      <c r="BK166" s="143">
        <f>ROUND(I166*H166,2)</f>
        <v>0</v>
      </c>
      <c r="BL166" s="12" t="s">
        <v>129</v>
      </c>
      <c r="BM166" s="142" t="s">
        <v>198</v>
      </c>
    </row>
    <row r="167" spans="2:65" s="1" customFormat="1" ht="19.5">
      <c r="B167" s="27"/>
      <c r="D167" s="144" t="s">
        <v>135</v>
      </c>
      <c r="F167" s="145" t="s">
        <v>199</v>
      </c>
      <c r="I167" s="106"/>
      <c r="L167" s="27"/>
      <c r="M167" s="146"/>
      <c r="T167" s="51"/>
      <c r="AT167" s="12" t="s">
        <v>135</v>
      </c>
      <c r="AU167" s="12" t="s">
        <v>79</v>
      </c>
    </row>
    <row r="168" spans="2:65" s="1" customFormat="1" ht="21.75" customHeight="1">
      <c r="B168" s="27"/>
      <c r="C168" s="131" t="s">
        <v>72</v>
      </c>
      <c r="D168" s="131" t="s">
        <v>125</v>
      </c>
      <c r="E168" s="132" t="s">
        <v>200</v>
      </c>
      <c r="F168" s="133" t="s">
        <v>201</v>
      </c>
      <c r="G168" s="134" t="s">
        <v>164</v>
      </c>
      <c r="H168" s="135">
        <v>1</v>
      </c>
      <c r="I168" s="136"/>
      <c r="J168" s="137">
        <f>ROUND(I168*H168,2)</f>
        <v>0</v>
      </c>
      <c r="K168" s="138"/>
      <c r="L168" s="27"/>
      <c r="M168" s="139" t="s">
        <v>1</v>
      </c>
      <c r="N168" s="102" t="s">
        <v>37</v>
      </c>
      <c r="P168" s="140">
        <f>O168*H168</f>
        <v>0</v>
      </c>
      <c r="Q168" s="140">
        <v>0</v>
      </c>
      <c r="R168" s="140">
        <f>Q168*H168</f>
        <v>0</v>
      </c>
      <c r="S168" s="140">
        <v>0</v>
      </c>
      <c r="T168" s="141">
        <f>S168*H168</f>
        <v>0</v>
      </c>
      <c r="AR168" s="142" t="s">
        <v>129</v>
      </c>
      <c r="AT168" s="142" t="s">
        <v>125</v>
      </c>
      <c r="AU168" s="142" t="s">
        <v>79</v>
      </c>
      <c r="AY168" s="12" t="s">
        <v>124</v>
      </c>
      <c r="BE168" s="143">
        <f>IF(N168="základní",J168,0)</f>
        <v>0</v>
      </c>
      <c r="BF168" s="143">
        <f>IF(N168="snížená",J168,0)</f>
        <v>0</v>
      </c>
      <c r="BG168" s="143">
        <f>IF(N168="zákl. přenesená",J168,0)</f>
        <v>0</v>
      </c>
      <c r="BH168" s="143">
        <f>IF(N168="sníž. přenesená",J168,0)</f>
        <v>0</v>
      </c>
      <c r="BI168" s="143">
        <f>IF(N168="nulová",J168,0)</f>
        <v>0</v>
      </c>
      <c r="BJ168" s="12" t="s">
        <v>79</v>
      </c>
      <c r="BK168" s="143">
        <f>ROUND(I168*H168,2)</f>
        <v>0</v>
      </c>
      <c r="BL168" s="12" t="s">
        <v>129</v>
      </c>
      <c r="BM168" s="142" t="s">
        <v>202</v>
      </c>
    </row>
    <row r="169" spans="2:65" s="1" customFormat="1" ht="24.2" customHeight="1">
      <c r="B169" s="27"/>
      <c r="C169" s="131" t="s">
        <v>72</v>
      </c>
      <c r="D169" s="131" t="s">
        <v>125</v>
      </c>
      <c r="E169" s="132" t="s">
        <v>203</v>
      </c>
      <c r="F169" s="133" t="s">
        <v>204</v>
      </c>
      <c r="G169" s="134" t="s">
        <v>128</v>
      </c>
      <c r="H169" s="135">
        <v>3</v>
      </c>
      <c r="I169" s="136"/>
      <c r="J169" s="137">
        <f>ROUND(I169*H169,2)</f>
        <v>0</v>
      </c>
      <c r="K169" s="138"/>
      <c r="L169" s="27"/>
      <c r="M169" s="139" t="s">
        <v>1</v>
      </c>
      <c r="N169" s="102" t="s">
        <v>37</v>
      </c>
      <c r="P169" s="140">
        <f>O169*H169</f>
        <v>0</v>
      </c>
      <c r="Q169" s="140">
        <v>0</v>
      </c>
      <c r="R169" s="140">
        <f>Q169*H169</f>
        <v>0</v>
      </c>
      <c r="S169" s="140">
        <v>0</v>
      </c>
      <c r="T169" s="141">
        <f>S169*H169</f>
        <v>0</v>
      </c>
      <c r="AR169" s="142" t="s">
        <v>129</v>
      </c>
      <c r="AT169" s="142" t="s">
        <v>125</v>
      </c>
      <c r="AU169" s="142" t="s">
        <v>79</v>
      </c>
      <c r="AY169" s="12" t="s">
        <v>124</v>
      </c>
      <c r="BE169" s="143">
        <f>IF(N169="základní",J169,0)</f>
        <v>0</v>
      </c>
      <c r="BF169" s="143">
        <f>IF(N169="snížená",J169,0)</f>
        <v>0</v>
      </c>
      <c r="BG169" s="143">
        <f>IF(N169="zákl. přenesená",J169,0)</f>
        <v>0</v>
      </c>
      <c r="BH169" s="143">
        <f>IF(N169="sníž. přenesená",J169,0)</f>
        <v>0</v>
      </c>
      <c r="BI169" s="143">
        <f>IF(N169="nulová",J169,0)</f>
        <v>0</v>
      </c>
      <c r="BJ169" s="12" t="s">
        <v>79</v>
      </c>
      <c r="BK169" s="143">
        <f>ROUND(I169*H169,2)</f>
        <v>0</v>
      </c>
      <c r="BL169" s="12" t="s">
        <v>129</v>
      </c>
      <c r="BM169" s="142" t="s">
        <v>205</v>
      </c>
    </row>
    <row r="170" spans="2:65" s="1" customFormat="1" ht="24.2" customHeight="1">
      <c r="B170" s="27"/>
      <c r="C170" s="131" t="s">
        <v>72</v>
      </c>
      <c r="D170" s="131" t="s">
        <v>125</v>
      </c>
      <c r="E170" s="132" t="s">
        <v>206</v>
      </c>
      <c r="F170" s="133" t="s">
        <v>207</v>
      </c>
      <c r="G170" s="134" t="s">
        <v>128</v>
      </c>
      <c r="H170" s="135">
        <v>2</v>
      </c>
      <c r="I170" s="136"/>
      <c r="J170" s="137">
        <f>ROUND(I170*H170,2)</f>
        <v>0</v>
      </c>
      <c r="K170" s="138"/>
      <c r="L170" s="27"/>
      <c r="M170" s="139" t="s">
        <v>1</v>
      </c>
      <c r="N170" s="102" t="s">
        <v>37</v>
      </c>
      <c r="P170" s="140">
        <f>O170*H170</f>
        <v>0</v>
      </c>
      <c r="Q170" s="140">
        <v>0</v>
      </c>
      <c r="R170" s="140">
        <f>Q170*H170</f>
        <v>0</v>
      </c>
      <c r="S170" s="140">
        <v>0</v>
      </c>
      <c r="T170" s="141">
        <f>S170*H170</f>
        <v>0</v>
      </c>
      <c r="AR170" s="142" t="s">
        <v>129</v>
      </c>
      <c r="AT170" s="142" t="s">
        <v>125</v>
      </c>
      <c r="AU170" s="142" t="s">
        <v>79</v>
      </c>
      <c r="AY170" s="12" t="s">
        <v>124</v>
      </c>
      <c r="BE170" s="143">
        <f>IF(N170="základní",J170,0)</f>
        <v>0</v>
      </c>
      <c r="BF170" s="143">
        <f>IF(N170="snížená",J170,0)</f>
        <v>0</v>
      </c>
      <c r="BG170" s="143">
        <f>IF(N170="zákl. přenesená",J170,0)</f>
        <v>0</v>
      </c>
      <c r="BH170" s="143">
        <f>IF(N170="sníž. přenesená",J170,0)</f>
        <v>0</v>
      </c>
      <c r="BI170" s="143">
        <f>IF(N170="nulová",J170,0)</f>
        <v>0</v>
      </c>
      <c r="BJ170" s="12" t="s">
        <v>79</v>
      </c>
      <c r="BK170" s="143">
        <f>ROUND(I170*H170,2)</f>
        <v>0</v>
      </c>
      <c r="BL170" s="12" t="s">
        <v>129</v>
      </c>
      <c r="BM170" s="142" t="s">
        <v>208</v>
      </c>
    </row>
    <row r="171" spans="2:65" s="1" customFormat="1" ht="16.5" customHeight="1">
      <c r="B171" s="27"/>
      <c r="C171" s="131" t="s">
        <v>72</v>
      </c>
      <c r="D171" s="131" t="s">
        <v>125</v>
      </c>
      <c r="E171" s="132" t="s">
        <v>209</v>
      </c>
      <c r="F171" s="133" t="s">
        <v>210</v>
      </c>
      <c r="G171" s="134" t="s">
        <v>128</v>
      </c>
      <c r="H171" s="135">
        <v>1</v>
      </c>
      <c r="I171" s="136"/>
      <c r="J171" s="137">
        <f>ROUND(I171*H171,2)</f>
        <v>0</v>
      </c>
      <c r="K171" s="138"/>
      <c r="L171" s="27"/>
      <c r="M171" s="139" t="s">
        <v>1</v>
      </c>
      <c r="N171" s="102" t="s">
        <v>37</v>
      </c>
      <c r="P171" s="140">
        <f>O171*H171</f>
        <v>0</v>
      </c>
      <c r="Q171" s="140">
        <v>0</v>
      </c>
      <c r="R171" s="140">
        <f>Q171*H171</f>
        <v>0</v>
      </c>
      <c r="S171" s="140">
        <v>0</v>
      </c>
      <c r="T171" s="141">
        <f>S171*H171</f>
        <v>0</v>
      </c>
      <c r="AR171" s="142" t="s">
        <v>129</v>
      </c>
      <c r="AT171" s="142" t="s">
        <v>125</v>
      </c>
      <c r="AU171" s="142" t="s">
        <v>79</v>
      </c>
      <c r="AY171" s="12" t="s">
        <v>124</v>
      </c>
      <c r="BE171" s="143">
        <f>IF(N171="základní",J171,0)</f>
        <v>0</v>
      </c>
      <c r="BF171" s="143">
        <f>IF(N171="snížená",J171,0)</f>
        <v>0</v>
      </c>
      <c r="BG171" s="143">
        <f>IF(N171="zákl. přenesená",J171,0)</f>
        <v>0</v>
      </c>
      <c r="BH171" s="143">
        <f>IF(N171="sníž. přenesená",J171,0)</f>
        <v>0</v>
      </c>
      <c r="BI171" s="143">
        <f>IF(N171="nulová",J171,0)</f>
        <v>0</v>
      </c>
      <c r="BJ171" s="12" t="s">
        <v>79</v>
      </c>
      <c r="BK171" s="143">
        <f>ROUND(I171*H171,2)</f>
        <v>0</v>
      </c>
      <c r="BL171" s="12" t="s">
        <v>129</v>
      </c>
      <c r="BM171" s="142" t="s">
        <v>211</v>
      </c>
    </row>
    <row r="172" spans="2:65" s="1" customFormat="1" ht="29.25">
      <c r="B172" s="27"/>
      <c r="D172" s="144" t="s">
        <v>135</v>
      </c>
      <c r="F172" s="145" t="s">
        <v>212</v>
      </c>
      <c r="I172" s="106"/>
      <c r="L172" s="27"/>
      <c r="M172" s="146"/>
      <c r="T172" s="51"/>
      <c r="AT172" s="12" t="s">
        <v>135</v>
      </c>
      <c r="AU172" s="12" t="s">
        <v>79</v>
      </c>
    </row>
    <row r="173" spans="2:65" s="1" customFormat="1" ht="21.75" customHeight="1">
      <c r="B173" s="27"/>
      <c r="C173" s="131" t="s">
        <v>213</v>
      </c>
      <c r="D173" s="131" t="s">
        <v>125</v>
      </c>
      <c r="E173" s="132" t="s">
        <v>214</v>
      </c>
      <c r="F173" s="133" t="s">
        <v>215</v>
      </c>
      <c r="G173" s="134" t="s">
        <v>216</v>
      </c>
      <c r="H173" s="147"/>
      <c r="I173" s="136"/>
      <c r="J173" s="137">
        <f>ROUND(I173*H173,2)</f>
        <v>0</v>
      </c>
      <c r="K173" s="138"/>
      <c r="L173" s="27"/>
      <c r="M173" s="139" t="s">
        <v>1</v>
      </c>
      <c r="N173" s="102" t="s">
        <v>37</v>
      </c>
      <c r="P173" s="140">
        <f>O173*H173</f>
        <v>0</v>
      </c>
      <c r="Q173" s="140">
        <v>0</v>
      </c>
      <c r="R173" s="140">
        <f>Q173*H173</f>
        <v>0</v>
      </c>
      <c r="S173" s="140">
        <v>0</v>
      </c>
      <c r="T173" s="141">
        <f>S173*H173</f>
        <v>0</v>
      </c>
      <c r="AR173" s="142" t="s">
        <v>153</v>
      </c>
      <c r="AT173" s="142" t="s">
        <v>125</v>
      </c>
      <c r="AU173" s="142" t="s">
        <v>79</v>
      </c>
      <c r="AY173" s="12" t="s">
        <v>124</v>
      </c>
      <c r="BE173" s="143">
        <f>IF(N173="základní",J173,0)</f>
        <v>0</v>
      </c>
      <c r="BF173" s="143">
        <f>IF(N173="snížená",J173,0)</f>
        <v>0</v>
      </c>
      <c r="BG173" s="143">
        <f>IF(N173="zákl. přenesená",J173,0)</f>
        <v>0</v>
      </c>
      <c r="BH173" s="143">
        <f>IF(N173="sníž. přenesená",J173,0)</f>
        <v>0</v>
      </c>
      <c r="BI173" s="143">
        <f>IF(N173="nulová",J173,0)</f>
        <v>0</v>
      </c>
      <c r="BJ173" s="12" t="s">
        <v>79</v>
      </c>
      <c r="BK173" s="143">
        <f>ROUND(I173*H173,2)</f>
        <v>0</v>
      </c>
      <c r="BL173" s="12" t="s">
        <v>153</v>
      </c>
      <c r="BM173" s="142" t="s">
        <v>217</v>
      </c>
    </row>
    <row r="174" spans="2:65" s="10" customFormat="1" ht="25.9" customHeight="1">
      <c r="B174" s="121"/>
      <c r="D174" s="122" t="s">
        <v>71</v>
      </c>
      <c r="E174" s="123" t="s">
        <v>218</v>
      </c>
      <c r="F174" s="123" t="s">
        <v>219</v>
      </c>
      <c r="I174" s="124"/>
      <c r="J174" s="125">
        <f>BK174</f>
        <v>0</v>
      </c>
      <c r="L174" s="121"/>
      <c r="M174" s="126"/>
      <c r="P174" s="127">
        <f>SUM(P175:P190)</f>
        <v>0</v>
      </c>
      <c r="R174" s="127">
        <f>SUM(R175:R190)</f>
        <v>0</v>
      </c>
      <c r="T174" s="128">
        <f>SUM(T175:T190)</f>
        <v>0</v>
      </c>
      <c r="AR174" s="122" t="s">
        <v>79</v>
      </c>
      <c r="AT174" s="129" t="s">
        <v>71</v>
      </c>
      <c r="AU174" s="129" t="s">
        <v>72</v>
      </c>
      <c r="AY174" s="122" t="s">
        <v>124</v>
      </c>
      <c r="BK174" s="130">
        <f>SUM(BK175:BK190)</f>
        <v>0</v>
      </c>
    </row>
    <row r="175" spans="2:65" s="1" customFormat="1" ht="24.2" customHeight="1">
      <c r="B175" s="27"/>
      <c r="C175" s="131" t="s">
        <v>72</v>
      </c>
      <c r="D175" s="131" t="s">
        <v>125</v>
      </c>
      <c r="E175" s="132" t="s">
        <v>220</v>
      </c>
      <c r="F175" s="133" t="s">
        <v>221</v>
      </c>
      <c r="G175" s="134" t="s">
        <v>222</v>
      </c>
      <c r="H175" s="135">
        <v>146</v>
      </c>
      <c r="I175" s="136"/>
      <c r="J175" s="137">
        <f>ROUND(I175*H175,2)</f>
        <v>0</v>
      </c>
      <c r="K175" s="138"/>
      <c r="L175" s="27"/>
      <c r="M175" s="139" t="s">
        <v>1</v>
      </c>
      <c r="N175" s="102" t="s">
        <v>37</v>
      </c>
      <c r="P175" s="140">
        <f>O175*H175</f>
        <v>0</v>
      </c>
      <c r="Q175" s="140">
        <v>0</v>
      </c>
      <c r="R175" s="140">
        <f>Q175*H175</f>
        <v>0</v>
      </c>
      <c r="S175" s="140">
        <v>0</v>
      </c>
      <c r="T175" s="141">
        <f>S175*H175</f>
        <v>0</v>
      </c>
      <c r="AR175" s="142" t="s">
        <v>129</v>
      </c>
      <c r="AT175" s="142" t="s">
        <v>125</v>
      </c>
      <c r="AU175" s="142" t="s">
        <v>79</v>
      </c>
      <c r="AY175" s="12" t="s">
        <v>124</v>
      </c>
      <c r="BE175" s="143">
        <f>IF(N175="základní",J175,0)</f>
        <v>0</v>
      </c>
      <c r="BF175" s="143">
        <f>IF(N175="snížená",J175,0)</f>
        <v>0</v>
      </c>
      <c r="BG175" s="143">
        <f>IF(N175="zákl. přenesená",J175,0)</f>
        <v>0</v>
      </c>
      <c r="BH175" s="143">
        <f>IF(N175="sníž. přenesená",J175,0)</f>
        <v>0</v>
      </c>
      <c r="BI175" s="143">
        <f>IF(N175="nulová",J175,0)</f>
        <v>0</v>
      </c>
      <c r="BJ175" s="12" t="s">
        <v>79</v>
      </c>
      <c r="BK175" s="143">
        <f>ROUND(I175*H175,2)</f>
        <v>0</v>
      </c>
      <c r="BL175" s="12" t="s">
        <v>129</v>
      </c>
      <c r="BM175" s="142" t="s">
        <v>223</v>
      </c>
    </row>
    <row r="176" spans="2:65" s="1" customFormat="1" ht="19.5">
      <c r="B176" s="27"/>
      <c r="D176" s="144" t="s">
        <v>135</v>
      </c>
      <c r="F176" s="145" t="s">
        <v>224</v>
      </c>
      <c r="I176" s="106"/>
      <c r="L176" s="27"/>
      <c r="M176" s="146"/>
      <c r="T176" s="51"/>
      <c r="AT176" s="12" t="s">
        <v>135</v>
      </c>
      <c r="AU176" s="12" t="s">
        <v>79</v>
      </c>
    </row>
    <row r="177" spans="2:65" s="1" customFormat="1" ht="24.2" customHeight="1">
      <c r="B177" s="27"/>
      <c r="C177" s="131" t="s">
        <v>72</v>
      </c>
      <c r="D177" s="131" t="s">
        <v>125</v>
      </c>
      <c r="E177" s="132" t="s">
        <v>225</v>
      </c>
      <c r="F177" s="133" t="s">
        <v>226</v>
      </c>
      <c r="G177" s="134" t="s">
        <v>222</v>
      </c>
      <c r="H177" s="135">
        <v>64</v>
      </c>
      <c r="I177" s="136"/>
      <c r="J177" s="137">
        <f>ROUND(I177*H177,2)</f>
        <v>0</v>
      </c>
      <c r="K177" s="138"/>
      <c r="L177" s="27"/>
      <c r="M177" s="139" t="s">
        <v>1</v>
      </c>
      <c r="N177" s="102" t="s">
        <v>37</v>
      </c>
      <c r="P177" s="140">
        <f>O177*H177</f>
        <v>0</v>
      </c>
      <c r="Q177" s="140">
        <v>0</v>
      </c>
      <c r="R177" s="140">
        <f>Q177*H177</f>
        <v>0</v>
      </c>
      <c r="S177" s="140">
        <v>0</v>
      </c>
      <c r="T177" s="141">
        <f>S177*H177</f>
        <v>0</v>
      </c>
      <c r="AR177" s="142" t="s">
        <v>129</v>
      </c>
      <c r="AT177" s="142" t="s">
        <v>125</v>
      </c>
      <c r="AU177" s="142" t="s">
        <v>79</v>
      </c>
      <c r="AY177" s="12" t="s">
        <v>124</v>
      </c>
      <c r="BE177" s="143">
        <f>IF(N177="základní",J177,0)</f>
        <v>0</v>
      </c>
      <c r="BF177" s="143">
        <f>IF(N177="snížená",J177,0)</f>
        <v>0</v>
      </c>
      <c r="BG177" s="143">
        <f>IF(N177="zákl. přenesená",J177,0)</f>
        <v>0</v>
      </c>
      <c r="BH177" s="143">
        <f>IF(N177="sníž. přenesená",J177,0)</f>
        <v>0</v>
      </c>
      <c r="BI177" s="143">
        <f>IF(N177="nulová",J177,0)</f>
        <v>0</v>
      </c>
      <c r="BJ177" s="12" t="s">
        <v>79</v>
      </c>
      <c r="BK177" s="143">
        <f>ROUND(I177*H177,2)</f>
        <v>0</v>
      </c>
      <c r="BL177" s="12" t="s">
        <v>129</v>
      </c>
      <c r="BM177" s="142" t="s">
        <v>227</v>
      </c>
    </row>
    <row r="178" spans="2:65" s="1" customFormat="1" ht="19.5">
      <c r="B178" s="27"/>
      <c r="D178" s="144" t="s">
        <v>135</v>
      </c>
      <c r="F178" s="145" t="s">
        <v>224</v>
      </c>
      <c r="I178" s="106"/>
      <c r="L178" s="27"/>
      <c r="M178" s="146"/>
      <c r="T178" s="51"/>
      <c r="AT178" s="12" t="s">
        <v>135</v>
      </c>
      <c r="AU178" s="12" t="s">
        <v>79</v>
      </c>
    </row>
    <row r="179" spans="2:65" s="1" customFormat="1" ht="16.5" customHeight="1">
      <c r="B179" s="27"/>
      <c r="C179" s="131" t="s">
        <v>72</v>
      </c>
      <c r="D179" s="131" t="s">
        <v>125</v>
      </c>
      <c r="E179" s="132" t="s">
        <v>228</v>
      </c>
      <c r="F179" s="133" t="s">
        <v>229</v>
      </c>
      <c r="G179" s="134" t="s">
        <v>230</v>
      </c>
      <c r="H179" s="135">
        <v>28</v>
      </c>
      <c r="I179" s="136"/>
      <c r="J179" s="137">
        <f>ROUND(I179*H179,2)</f>
        <v>0</v>
      </c>
      <c r="K179" s="138"/>
      <c r="L179" s="27"/>
      <c r="M179" s="139" t="s">
        <v>1</v>
      </c>
      <c r="N179" s="102" t="s">
        <v>37</v>
      </c>
      <c r="P179" s="140">
        <f>O179*H179</f>
        <v>0</v>
      </c>
      <c r="Q179" s="140">
        <v>0</v>
      </c>
      <c r="R179" s="140">
        <f>Q179*H179</f>
        <v>0</v>
      </c>
      <c r="S179" s="140">
        <v>0</v>
      </c>
      <c r="T179" s="141">
        <f>S179*H179</f>
        <v>0</v>
      </c>
      <c r="AR179" s="142" t="s">
        <v>129</v>
      </c>
      <c r="AT179" s="142" t="s">
        <v>125</v>
      </c>
      <c r="AU179" s="142" t="s">
        <v>79</v>
      </c>
      <c r="AY179" s="12" t="s">
        <v>124</v>
      </c>
      <c r="BE179" s="143">
        <f>IF(N179="základní",J179,0)</f>
        <v>0</v>
      </c>
      <c r="BF179" s="143">
        <f>IF(N179="snížená",J179,0)</f>
        <v>0</v>
      </c>
      <c r="BG179" s="143">
        <f>IF(N179="zákl. přenesená",J179,0)</f>
        <v>0</v>
      </c>
      <c r="BH179" s="143">
        <f>IF(N179="sníž. přenesená",J179,0)</f>
        <v>0</v>
      </c>
      <c r="BI179" s="143">
        <f>IF(N179="nulová",J179,0)</f>
        <v>0</v>
      </c>
      <c r="BJ179" s="12" t="s">
        <v>79</v>
      </c>
      <c r="BK179" s="143">
        <f>ROUND(I179*H179,2)</f>
        <v>0</v>
      </c>
      <c r="BL179" s="12" t="s">
        <v>129</v>
      </c>
      <c r="BM179" s="142" t="s">
        <v>231</v>
      </c>
    </row>
    <row r="180" spans="2:65" s="1" customFormat="1" ht="16.5" customHeight="1">
      <c r="B180" s="27"/>
      <c r="C180" s="131" t="s">
        <v>72</v>
      </c>
      <c r="D180" s="131" t="s">
        <v>125</v>
      </c>
      <c r="E180" s="132" t="s">
        <v>232</v>
      </c>
      <c r="F180" s="133" t="s">
        <v>233</v>
      </c>
      <c r="G180" s="134" t="s">
        <v>222</v>
      </c>
      <c r="H180" s="135">
        <v>8</v>
      </c>
      <c r="I180" s="136"/>
      <c r="J180" s="137">
        <f>ROUND(I180*H180,2)</f>
        <v>0</v>
      </c>
      <c r="K180" s="138"/>
      <c r="L180" s="27"/>
      <c r="M180" s="139" t="s">
        <v>1</v>
      </c>
      <c r="N180" s="102" t="s">
        <v>37</v>
      </c>
      <c r="P180" s="140">
        <f>O180*H180</f>
        <v>0</v>
      </c>
      <c r="Q180" s="140">
        <v>0</v>
      </c>
      <c r="R180" s="140">
        <f>Q180*H180</f>
        <v>0</v>
      </c>
      <c r="S180" s="140">
        <v>0</v>
      </c>
      <c r="T180" s="141">
        <f>S180*H180</f>
        <v>0</v>
      </c>
      <c r="AR180" s="142" t="s">
        <v>129</v>
      </c>
      <c r="AT180" s="142" t="s">
        <v>125</v>
      </c>
      <c r="AU180" s="142" t="s">
        <v>79</v>
      </c>
      <c r="AY180" s="12" t="s">
        <v>124</v>
      </c>
      <c r="BE180" s="143">
        <f>IF(N180="základní",J180,0)</f>
        <v>0</v>
      </c>
      <c r="BF180" s="143">
        <f>IF(N180="snížená",J180,0)</f>
        <v>0</v>
      </c>
      <c r="BG180" s="143">
        <f>IF(N180="zákl. přenesená",J180,0)</f>
        <v>0</v>
      </c>
      <c r="BH180" s="143">
        <f>IF(N180="sníž. přenesená",J180,0)</f>
        <v>0</v>
      </c>
      <c r="BI180" s="143">
        <f>IF(N180="nulová",J180,0)</f>
        <v>0</v>
      </c>
      <c r="BJ180" s="12" t="s">
        <v>79</v>
      </c>
      <c r="BK180" s="143">
        <f>ROUND(I180*H180,2)</f>
        <v>0</v>
      </c>
      <c r="BL180" s="12" t="s">
        <v>129</v>
      </c>
      <c r="BM180" s="142" t="s">
        <v>234</v>
      </c>
    </row>
    <row r="181" spans="2:65" s="1" customFormat="1" ht="19.5">
      <c r="B181" s="27"/>
      <c r="D181" s="144" t="s">
        <v>135</v>
      </c>
      <c r="F181" s="145" t="s">
        <v>235</v>
      </c>
      <c r="I181" s="106"/>
      <c r="L181" s="27"/>
      <c r="M181" s="146"/>
      <c r="T181" s="51"/>
      <c r="AT181" s="12" t="s">
        <v>135</v>
      </c>
      <c r="AU181" s="12" t="s">
        <v>79</v>
      </c>
    </row>
    <row r="182" spans="2:65" s="1" customFormat="1" ht="16.5" customHeight="1">
      <c r="B182" s="27"/>
      <c r="C182" s="131" t="s">
        <v>72</v>
      </c>
      <c r="D182" s="131" t="s">
        <v>125</v>
      </c>
      <c r="E182" s="132" t="s">
        <v>236</v>
      </c>
      <c r="F182" s="133" t="s">
        <v>237</v>
      </c>
      <c r="G182" s="134" t="s">
        <v>222</v>
      </c>
      <c r="H182" s="135">
        <v>12</v>
      </c>
      <c r="I182" s="136"/>
      <c r="J182" s="137">
        <f>ROUND(I182*H182,2)</f>
        <v>0</v>
      </c>
      <c r="K182" s="138"/>
      <c r="L182" s="27"/>
      <c r="M182" s="139" t="s">
        <v>1</v>
      </c>
      <c r="N182" s="102" t="s">
        <v>37</v>
      </c>
      <c r="P182" s="140">
        <f>O182*H182</f>
        <v>0</v>
      </c>
      <c r="Q182" s="140">
        <v>0</v>
      </c>
      <c r="R182" s="140">
        <f>Q182*H182</f>
        <v>0</v>
      </c>
      <c r="S182" s="140">
        <v>0</v>
      </c>
      <c r="T182" s="141">
        <f>S182*H182</f>
        <v>0</v>
      </c>
      <c r="AR182" s="142" t="s">
        <v>129</v>
      </c>
      <c r="AT182" s="142" t="s">
        <v>125</v>
      </c>
      <c r="AU182" s="142" t="s">
        <v>79</v>
      </c>
      <c r="AY182" s="12" t="s">
        <v>124</v>
      </c>
      <c r="BE182" s="143">
        <f>IF(N182="základní",J182,0)</f>
        <v>0</v>
      </c>
      <c r="BF182" s="143">
        <f>IF(N182="snížená",J182,0)</f>
        <v>0</v>
      </c>
      <c r="BG182" s="143">
        <f>IF(N182="zákl. přenesená",J182,0)</f>
        <v>0</v>
      </c>
      <c r="BH182" s="143">
        <f>IF(N182="sníž. přenesená",J182,0)</f>
        <v>0</v>
      </c>
      <c r="BI182" s="143">
        <f>IF(N182="nulová",J182,0)</f>
        <v>0</v>
      </c>
      <c r="BJ182" s="12" t="s">
        <v>79</v>
      </c>
      <c r="BK182" s="143">
        <f>ROUND(I182*H182,2)</f>
        <v>0</v>
      </c>
      <c r="BL182" s="12" t="s">
        <v>129</v>
      </c>
      <c r="BM182" s="142" t="s">
        <v>238</v>
      </c>
    </row>
    <row r="183" spans="2:65" s="1" customFormat="1" ht="19.5">
      <c r="B183" s="27"/>
      <c r="D183" s="144" t="s">
        <v>135</v>
      </c>
      <c r="F183" s="145" t="s">
        <v>239</v>
      </c>
      <c r="I183" s="106"/>
      <c r="L183" s="27"/>
      <c r="M183" s="146"/>
      <c r="T183" s="51"/>
      <c r="AT183" s="12" t="s">
        <v>135</v>
      </c>
      <c r="AU183" s="12" t="s">
        <v>79</v>
      </c>
    </row>
    <row r="184" spans="2:65" s="1" customFormat="1" ht="16.5" customHeight="1">
      <c r="B184" s="27"/>
      <c r="C184" s="131" t="s">
        <v>72</v>
      </c>
      <c r="D184" s="131" t="s">
        <v>125</v>
      </c>
      <c r="E184" s="132" t="s">
        <v>240</v>
      </c>
      <c r="F184" s="133" t="s">
        <v>241</v>
      </c>
      <c r="G184" s="134" t="s">
        <v>222</v>
      </c>
      <c r="H184" s="135">
        <v>102</v>
      </c>
      <c r="I184" s="136"/>
      <c r="J184" s="137">
        <f>ROUND(I184*H184,2)</f>
        <v>0</v>
      </c>
      <c r="K184" s="138"/>
      <c r="L184" s="27"/>
      <c r="M184" s="139" t="s">
        <v>1</v>
      </c>
      <c r="N184" s="102" t="s">
        <v>37</v>
      </c>
      <c r="P184" s="140">
        <f>O184*H184</f>
        <v>0</v>
      </c>
      <c r="Q184" s="140">
        <v>0</v>
      </c>
      <c r="R184" s="140">
        <f>Q184*H184</f>
        <v>0</v>
      </c>
      <c r="S184" s="140">
        <v>0</v>
      </c>
      <c r="T184" s="141">
        <f>S184*H184</f>
        <v>0</v>
      </c>
      <c r="AR184" s="142" t="s">
        <v>129</v>
      </c>
      <c r="AT184" s="142" t="s">
        <v>125</v>
      </c>
      <c r="AU184" s="142" t="s">
        <v>79</v>
      </c>
      <c r="AY184" s="12" t="s">
        <v>124</v>
      </c>
      <c r="BE184" s="143">
        <f>IF(N184="základní",J184,0)</f>
        <v>0</v>
      </c>
      <c r="BF184" s="143">
        <f>IF(N184="snížená",J184,0)</f>
        <v>0</v>
      </c>
      <c r="BG184" s="143">
        <f>IF(N184="zákl. přenesená",J184,0)</f>
        <v>0</v>
      </c>
      <c r="BH184" s="143">
        <f>IF(N184="sníž. přenesená",J184,0)</f>
        <v>0</v>
      </c>
      <c r="BI184" s="143">
        <f>IF(N184="nulová",J184,0)</f>
        <v>0</v>
      </c>
      <c r="BJ184" s="12" t="s">
        <v>79</v>
      </c>
      <c r="BK184" s="143">
        <f>ROUND(I184*H184,2)</f>
        <v>0</v>
      </c>
      <c r="BL184" s="12" t="s">
        <v>129</v>
      </c>
      <c r="BM184" s="142" t="s">
        <v>242</v>
      </c>
    </row>
    <row r="185" spans="2:65" s="1" customFormat="1" ht="19.5">
      <c r="B185" s="27"/>
      <c r="D185" s="144" t="s">
        <v>135</v>
      </c>
      <c r="F185" s="145" t="s">
        <v>239</v>
      </c>
      <c r="I185" s="106"/>
      <c r="L185" s="27"/>
      <c r="M185" s="146"/>
      <c r="T185" s="51"/>
      <c r="AT185" s="12" t="s">
        <v>135</v>
      </c>
      <c r="AU185" s="12" t="s">
        <v>79</v>
      </c>
    </row>
    <row r="186" spans="2:65" s="1" customFormat="1" ht="16.5" customHeight="1">
      <c r="B186" s="27"/>
      <c r="C186" s="131" t="s">
        <v>72</v>
      </c>
      <c r="D186" s="131" t="s">
        <v>125</v>
      </c>
      <c r="E186" s="132" t="s">
        <v>243</v>
      </c>
      <c r="F186" s="133" t="s">
        <v>244</v>
      </c>
      <c r="G186" s="134" t="s">
        <v>222</v>
      </c>
      <c r="H186" s="135">
        <v>24</v>
      </c>
      <c r="I186" s="136"/>
      <c r="J186" s="137">
        <f>ROUND(I186*H186,2)</f>
        <v>0</v>
      </c>
      <c r="K186" s="138"/>
      <c r="L186" s="27"/>
      <c r="M186" s="139" t="s">
        <v>1</v>
      </c>
      <c r="N186" s="102" t="s">
        <v>37</v>
      </c>
      <c r="P186" s="140">
        <f>O186*H186</f>
        <v>0</v>
      </c>
      <c r="Q186" s="140">
        <v>0</v>
      </c>
      <c r="R186" s="140">
        <f>Q186*H186</f>
        <v>0</v>
      </c>
      <c r="S186" s="140">
        <v>0</v>
      </c>
      <c r="T186" s="141">
        <f>S186*H186</f>
        <v>0</v>
      </c>
      <c r="AR186" s="142" t="s">
        <v>129</v>
      </c>
      <c r="AT186" s="142" t="s">
        <v>125</v>
      </c>
      <c r="AU186" s="142" t="s">
        <v>79</v>
      </c>
      <c r="AY186" s="12" t="s">
        <v>124</v>
      </c>
      <c r="BE186" s="143">
        <f>IF(N186="základní",J186,0)</f>
        <v>0</v>
      </c>
      <c r="BF186" s="143">
        <f>IF(N186="snížená",J186,0)</f>
        <v>0</v>
      </c>
      <c r="BG186" s="143">
        <f>IF(N186="zákl. přenesená",J186,0)</f>
        <v>0</v>
      </c>
      <c r="BH186" s="143">
        <f>IF(N186="sníž. přenesená",J186,0)</f>
        <v>0</v>
      </c>
      <c r="BI186" s="143">
        <f>IF(N186="nulová",J186,0)</f>
        <v>0</v>
      </c>
      <c r="BJ186" s="12" t="s">
        <v>79</v>
      </c>
      <c r="BK186" s="143">
        <f>ROUND(I186*H186,2)</f>
        <v>0</v>
      </c>
      <c r="BL186" s="12" t="s">
        <v>129</v>
      </c>
      <c r="BM186" s="142" t="s">
        <v>245</v>
      </c>
    </row>
    <row r="187" spans="2:65" s="1" customFormat="1" ht="19.5">
      <c r="B187" s="27"/>
      <c r="D187" s="144" t="s">
        <v>135</v>
      </c>
      <c r="F187" s="145" t="s">
        <v>239</v>
      </c>
      <c r="I187" s="106"/>
      <c r="L187" s="27"/>
      <c r="M187" s="146"/>
      <c r="T187" s="51"/>
      <c r="AT187" s="12" t="s">
        <v>135</v>
      </c>
      <c r="AU187" s="12" t="s">
        <v>79</v>
      </c>
    </row>
    <row r="188" spans="2:65" s="1" customFormat="1" ht="16.5" customHeight="1">
      <c r="B188" s="27"/>
      <c r="C188" s="131" t="s">
        <v>72</v>
      </c>
      <c r="D188" s="131" t="s">
        <v>125</v>
      </c>
      <c r="E188" s="132" t="s">
        <v>246</v>
      </c>
      <c r="F188" s="133" t="s">
        <v>247</v>
      </c>
      <c r="G188" s="134" t="s">
        <v>222</v>
      </c>
      <c r="H188" s="135">
        <v>64</v>
      </c>
      <c r="I188" s="136"/>
      <c r="J188" s="137">
        <f>ROUND(I188*H188,2)</f>
        <v>0</v>
      </c>
      <c r="K188" s="138"/>
      <c r="L188" s="27"/>
      <c r="M188" s="139" t="s">
        <v>1</v>
      </c>
      <c r="N188" s="102" t="s">
        <v>37</v>
      </c>
      <c r="P188" s="140">
        <f>O188*H188</f>
        <v>0</v>
      </c>
      <c r="Q188" s="140">
        <v>0</v>
      </c>
      <c r="R188" s="140">
        <f>Q188*H188</f>
        <v>0</v>
      </c>
      <c r="S188" s="140">
        <v>0</v>
      </c>
      <c r="T188" s="141">
        <f>S188*H188</f>
        <v>0</v>
      </c>
      <c r="AR188" s="142" t="s">
        <v>129</v>
      </c>
      <c r="AT188" s="142" t="s">
        <v>125</v>
      </c>
      <c r="AU188" s="142" t="s">
        <v>79</v>
      </c>
      <c r="AY188" s="12" t="s">
        <v>124</v>
      </c>
      <c r="BE188" s="143">
        <f>IF(N188="základní",J188,0)</f>
        <v>0</v>
      </c>
      <c r="BF188" s="143">
        <f>IF(N188="snížená",J188,0)</f>
        <v>0</v>
      </c>
      <c r="BG188" s="143">
        <f>IF(N188="zákl. přenesená",J188,0)</f>
        <v>0</v>
      </c>
      <c r="BH188" s="143">
        <f>IF(N188="sníž. přenesená",J188,0)</f>
        <v>0</v>
      </c>
      <c r="BI188" s="143">
        <f>IF(N188="nulová",J188,0)</f>
        <v>0</v>
      </c>
      <c r="BJ188" s="12" t="s">
        <v>79</v>
      </c>
      <c r="BK188" s="143">
        <f>ROUND(I188*H188,2)</f>
        <v>0</v>
      </c>
      <c r="BL188" s="12" t="s">
        <v>129</v>
      </c>
      <c r="BM188" s="142" t="s">
        <v>248</v>
      </c>
    </row>
    <row r="189" spans="2:65" s="1" customFormat="1" ht="19.5">
      <c r="B189" s="27"/>
      <c r="D189" s="144" t="s">
        <v>135</v>
      </c>
      <c r="F189" s="145" t="s">
        <v>239</v>
      </c>
      <c r="I189" s="106"/>
      <c r="L189" s="27"/>
      <c r="M189" s="146"/>
      <c r="T189" s="51"/>
      <c r="AT189" s="12" t="s">
        <v>135</v>
      </c>
      <c r="AU189" s="12" t="s">
        <v>79</v>
      </c>
    </row>
    <row r="190" spans="2:65" s="1" customFormat="1" ht="24.2" customHeight="1">
      <c r="B190" s="27"/>
      <c r="C190" s="131" t="s">
        <v>72</v>
      </c>
      <c r="D190" s="131" t="s">
        <v>125</v>
      </c>
      <c r="E190" s="132" t="s">
        <v>249</v>
      </c>
      <c r="F190" s="133" t="s">
        <v>250</v>
      </c>
      <c r="G190" s="134" t="s">
        <v>216</v>
      </c>
      <c r="H190" s="147"/>
      <c r="I190" s="136"/>
      <c r="J190" s="137">
        <f>ROUND(I190*H190,2)</f>
        <v>0</v>
      </c>
      <c r="K190" s="138"/>
      <c r="L190" s="27"/>
      <c r="M190" s="139" t="s">
        <v>1</v>
      </c>
      <c r="N190" s="102" t="s">
        <v>37</v>
      </c>
      <c r="P190" s="140">
        <f>O190*H190</f>
        <v>0</v>
      </c>
      <c r="Q190" s="140">
        <v>0</v>
      </c>
      <c r="R190" s="140">
        <f>Q190*H190</f>
        <v>0</v>
      </c>
      <c r="S190" s="140">
        <v>0</v>
      </c>
      <c r="T190" s="141">
        <f>S190*H190</f>
        <v>0</v>
      </c>
      <c r="AR190" s="142" t="s">
        <v>129</v>
      </c>
      <c r="AT190" s="142" t="s">
        <v>125</v>
      </c>
      <c r="AU190" s="142" t="s">
        <v>79</v>
      </c>
      <c r="AY190" s="12" t="s">
        <v>124</v>
      </c>
      <c r="BE190" s="143">
        <f>IF(N190="základní",J190,0)</f>
        <v>0</v>
      </c>
      <c r="BF190" s="143">
        <f>IF(N190="snížená",J190,0)</f>
        <v>0</v>
      </c>
      <c r="BG190" s="143">
        <f>IF(N190="zákl. přenesená",J190,0)</f>
        <v>0</v>
      </c>
      <c r="BH190" s="143">
        <f>IF(N190="sníž. přenesená",J190,0)</f>
        <v>0</v>
      </c>
      <c r="BI190" s="143">
        <f>IF(N190="nulová",J190,0)</f>
        <v>0</v>
      </c>
      <c r="BJ190" s="12" t="s">
        <v>79</v>
      </c>
      <c r="BK190" s="143">
        <f>ROUND(I190*H190,2)</f>
        <v>0</v>
      </c>
      <c r="BL190" s="12" t="s">
        <v>129</v>
      </c>
      <c r="BM190" s="142" t="s">
        <v>251</v>
      </c>
    </row>
    <row r="191" spans="2:65" s="10" customFormat="1" ht="25.9" customHeight="1">
      <c r="B191" s="121"/>
      <c r="D191" s="122" t="s">
        <v>71</v>
      </c>
      <c r="E191" s="123" t="s">
        <v>252</v>
      </c>
      <c r="F191" s="123" t="s">
        <v>253</v>
      </c>
      <c r="I191" s="124"/>
      <c r="J191" s="125">
        <f>BK191</f>
        <v>0</v>
      </c>
      <c r="L191" s="121"/>
      <c r="M191" s="126"/>
      <c r="P191" s="127">
        <f>SUM(P192:P214)</f>
        <v>0</v>
      </c>
      <c r="R191" s="127">
        <f>SUM(R192:R214)</f>
        <v>0</v>
      </c>
      <c r="T191" s="128">
        <f>SUM(T192:T214)</f>
        <v>0</v>
      </c>
      <c r="AR191" s="122" t="s">
        <v>79</v>
      </c>
      <c r="AT191" s="129" t="s">
        <v>71</v>
      </c>
      <c r="AU191" s="129" t="s">
        <v>72</v>
      </c>
      <c r="AY191" s="122" t="s">
        <v>124</v>
      </c>
      <c r="BK191" s="130">
        <f>SUM(BK192:BK214)</f>
        <v>0</v>
      </c>
    </row>
    <row r="192" spans="2:65" s="1" customFormat="1" ht="33" customHeight="1">
      <c r="B192" s="27"/>
      <c r="C192" s="131" t="s">
        <v>72</v>
      </c>
      <c r="D192" s="131" t="s">
        <v>125</v>
      </c>
      <c r="E192" s="132" t="s">
        <v>254</v>
      </c>
      <c r="F192" s="133" t="s">
        <v>255</v>
      </c>
      <c r="G192" s="134" t="s">
        <v>230</v>
      </c>
      <c r="H192" s="135">
        <v>1</v>
      </c>
      <c r="I192" s="136"/>
      <c r="J192" s="137">
        <f>ROUND(I192*H192,2)</f>
        <v>0</v>
      </c>
      <c r="K192" s="138"/>
      <c r="L192" s="27"/>
      <c r="M192" s="139" t="s">
        <v>1</v>
      </c>
      <c r="N192" s="102" t="s">
        <v>37</v>
      </c>
      <c r="P192" s="140">
        <f>O192*H192</f>
        <v>0</v>
      </c>
      <c r="Q192" s="140">
        <v>0</v>
      </c>
      <c r="R192" s="140">
        <f>Q192*H192</f>
        <v>0</v>
      </c>
      <c r="S192" s="140">
        <v>0</v>
      </c>
      <c r="T192" s="141">
        <f>S192*H192</f>
        <v>0</v>
      </c>
      <c r="AR192" s="142" t="s">
        <v>129</v>
      </c>
      <c r="AT192" s="142" t="s">
        <v>125</v>
      </c>
      <c r="AU192" s="142" t="s">
        <v>79</v>
      </c>
      <c r="AY192" s="12" t="s">
        <v>124</v>
      </c>
      <c r="BE192" s="143">
        <f>IF(N192="základní",J192,0)</f>
        <v>0</v>
      </c>
      <c r="BF192" s="143">
        <f>IF(N192="snížená",J192,0)</f>
        <v>0</v>
      </c>
      <c r="BG192" s="143">
        <f>IF(N192="zákl. přenesená",J192,0)</f>
        <v>0</v>
      </c>
      <c r="BH192" s="143">
        <f>IF(N192="sníž. přenesená",J192,0)</f>
        <v>0</v>
      </c>
      <c r="BI192" s="143">
        <f>IF(N192="nulová",J192,0)</f>
        <v>0</v>
      </c>
      <c r="BJ192" s="12" t="s">
        <v>79</v>
      </c>
      <c r="BK192" s="143">
        <f>ROUND(I192*H192,2)</f>
        <v>0</v>
      </c>
      <c r="BL192" s="12" t="s">
        <v>129</v>
      </c>
      <c r="BM192" s="142" t="s">
        <v>256</v>
      </c>
    </row>
    <row r="193" spans="2:65" s="1" customFormat="1" ht="19.5">
      <c r="B193" s="27"/>
      <c r="D193" s="144" t="s">
        <v>135</v>
      </c>
      <c r="F193" s="145" t="s">
        <v>257</v>
      </c>
      <c r="I193" s="106"/>
      <c r="L193" s="27"/>
      <c r="M193" s="146"/>
      <c r="T193" s="51"/>
      <c r="AT193" s="12" t="s">
        <v>135</v>
      </c>
      <c r="AU193" s="12" t="s">
        <v>79</v>
      </c>
    </row>
    <row r="194" spans="2:65" s="1" customFormat="1" ht="24.2" customHeight="1">
      <c r="B194" s="27"/>
      <c r="C194" s="131" t="s">
        <v>72</v>
      </c>
      <c r="D194" s="131" t="s">
        <v>125</v>
      </c>
      <c r="E194" s="132" t="s">
        <v>258</v>
      </c>
      <c r="F194" s="133" t="s">
        <v>259</v>
      </c>
      <c r="G194" s="134" t="s">
        <v>230</v>
      </c>
      <c r="H194" s="135">
        <v>10</v>
      </c>
      <c r="I194" s="136"/>
      <c r="J194" s="137">
        <f t="shared" ref="J194:J207" si="5">ROUND(I194*H194,2)</f>
        <v>0</v>
      </c>
      <c r="K194" s="138"/>
      <c r="L194" s="27"/>
      <c r="M194" s="139" t="s">
        <v>1</v>
      </c>
      <c r="N194" s="102" t="s">
        <v>37</v>
      </c>
      <c r="P194" s="140">
        <f t="shared" ref="P194:P207" si="6">O194*H194</f>
        <v>0</v>
      </c>
      <c r="Q194" s="140">
        <v>0</v>
      </c>
      <c r="R194" s="140">
        <f t="shared" ref="R194:R207" si="7">Q194*H194</f>
        <v>0</v>
      </c>
      <c r="S194" s="140">
        <v>0</v>
      </c>
      <c r="T194" s="141">
        <f t="shared" ref="T194:T207" si="8">S194*H194</f>
        <v>0</v>
      </c>
      <c r="AR194" s="142" t="s">
        <v>129</v>
      </c>
      <c r="AT194" s="142" t="s">
        <v>125</v>
      </c>
      <c r="AU194" s="142" t="s">
        <v>79</v>
      </c>
      <c r="AY194" s="12" t="s">
        <v>124</v>
      </c>
      <c r="BE194" s="143">
        <f t="shared" ref="BE194:BE207" si="9">IF(N194="základní",J194,0)</f>
        <v>0</v>
      </c>
      <c r="BF194" s="143">
        <f t="shared" ref="BF194:BF207" si="10">IF(N194="snížená",J194,0)</f>
        <v>0</v>
      </c>
      <c r="BG194" s="143">
        <f t="shared" ref="BG194:BG207" si="11">IF(N194="zákl. přenesená",J194,0)</f>
        <v>0</v>
      </c>
      <c r="BH194" s="143">
        <f t="shared" ref="BH194:BH207" si="12">IF(N194="sníž. přenesená",J194,0)</f>
        <v>0</v>
      </c>
      <c r="BI194" s="143">
        <f t="shared" ref="BI194:BI207" si="13">IF(N194="nulová",J194,0)</f>
        <v>0</v>
      </c>
      <c r="BJ194" s="12" t="s">
        <v>79</v>
      </c>
      <c r="BK194" s="143">
        <f t="shared" ref="BK194:BK207" si="14">ROUND(I194*H194,2)</f>
        <v>0</v>
      </c>
      <c r="BL194" s="12" t="s">
        <v>129</v>
      </c>
      <c r="BM194" s="142" t="s">
        <v>260</v>
      </c>
    </row>
    <row r="195" spans="2:65" s="1" customFormat="1" ht="24.2" customHeight="1">
      <c r="B195" s="27"/>
      <c r="C195" s="131" t="s">
        <v>72</v>
      </c>
      <c r="D195" s="131" t="s">
        <v>125</v>
      </c>
      <c r="E195" s="132" t="s">
        <v>261</v>
      </c>
      <c r="F195" s="133" t="s">
        <v>262</v>
      </c>
      <c r="G195" s="134" t="s">
        <v>230</v>
      </c>
      <c r="H195" s="135">
        <v>4</v>
      </c>
      <c r="I195" s="136"/>
      <c r="J195" s="137">
        <f t="shared" si="5"/>
        <v>0</v>
      </c>
      <c r="K195" s="138"/>
      <c r="L195" s="27"/>
      <c r="M195" s="139" t="s">
        <v>1</v>
      </c>
      <c r="N195" s="102" t="s">
        <v>37</v>
      </c>
      <c r="P195" s="140">
        <f t="shared" si="6"/>
        <v>0</v>
      </c>
      <c r="Q195" s="140">
        <v>0</v>
      </c>
      <c r="R195" s="140">
        <f t="shared" si="7"/>
        <v>0</v>
      </c>
      <c r="S195" s="140">
        <v>0</v>
      </c>
      <c r="T195" s="141">
        <f t="shared" si="8"/>
        <v>0</v>
      </c>
      <c r="AR195" s="142" t="s">
        <v>129</v>
      </c>
      <c r="AT195" s="142" t="s">
        <v>125</v>
      </c>
      <c r="AU195" s="142" t="s">
        <v>79</v>
      </c>
      <c r="AY195" s="12" t="s">
        <v>124</v>
      </c>
      <c r="BE195" s="143">
        <f t="shared" si="9"/>
        <v>0</v>
      </c>
      <c r="BF195" s="143">
        <f t="shared" si="10"/>
        <v>0</v>
      </c>
      <c r="BG195" s="143">
        <f t="shared" si="11"/>
        <v>0</v>
      </c>
      <c r="BH195" s="143">
        <f t="shared" si="12"/>
        <v>0</v>
      </c>
      <c r="BI195" s="143">
        <f t="shared" si="13"/>
        <v>0</v>
      </c>
      <c r="BJ195" s="12" t="s">
        <v>79</v>
      </c>
      <c r="BK195" s="143">
        <f t="shared" si="14"/>
        <v>0</v>
      </c>
      <c r="BL195" s="12" t="s">
        <v>129</v>
      </c>
      <c r="BM195" s="142" t="s">
        <v>263</v>
      </c>
    </row>
    <row r="196" spans="2:65" s="1" customFormat="1" ht="24.2" customHeight="1">
      <c r="B196" s="27"/>
      <c r="C196" s="131" t="s">
        <v>72</v>
      </c>
      <c r="D196" s="131" t="s">
        <v>125</v>
      </c>
      <c r="E196" s="132" t="s">
        <v>264</v>
      </c>
      <c r="F196" s="133" t="s">
        <v>265</v>
      </c>
      <c r="G196" s="134" t="s">
        <v>230</v>
      </c>
      <c r="H196" s="135">
        <v>2</v>
      </c>
      <c r="I196" s="136"/>
      <c r="J196" s="137">
        <f t="shared" si="5"/>
        <v>0</v>
      </c>
      <c r="K196" s="138"/>
      <c r="L196" s="27"/>
      <c r="M196" s="139" t="s">
        <v>1</v>
      </c>
      <c r="N196" s="102" t="s">
        <v>37</v>
      </c>
      <c r="P196" s="140">
        <f t="shared" si="6"/>
        <v>0</v>
      </c>
      <c r="Q196" s="140">
        <v>0</v>
      </c>
      <c r="R196" s="140">
        <f t="shared" si="7"/>
        <v>0</v>
      </c>
      <c r="S196" s="140">
        <v>0</v>
      </c>
      <c r="T196" s="141">
        <f t="shared" si="8"/>
        <v>0</v>
      </c>
      <c r="AR196" s="142" t="s">
        <v>129</v>
      </c>
      <c r="AT196" s="142" t="s">
        <v>125</v>
      </c>
      <c r="AU196" s="142" t="s">
        <v>79</v>
      </c>
      <c r="AY196" s="12" t="s">
        <v>124</v>
      </c>
      <c r="BE196" s="143">
        <f t="shared" si="9"/>
        <v>0</v>
      </c>
      <c r="BF196" s="143">
        <f t="shared" si="10"/>
        <v>0</v>
      </c>
      <c r="BG196" s="143">
        <f t="shared" si="11"/>
        <v>0</v>
      </c>
      <c r="BH196" s="143">
        <f t="shared" si="12"/>
        <v>0</v>
      </c>
      <c r="BI196" s="143">
        <f t="shared" si="13"/>
        <v>0</v>
      </c>
      <c r="BJ196" s="12" t="s">
        <v>79</v>
      </c>
      <c r="BK196" s="143">
        <f t="shared" si="14"/>
        <v>0</v>
      </c>
      <c r="BL196" s="12" t="s">
        <v>129</v>
      </c>
      <c r="BM196" s="142" t="s">
        <v>266</v>
      </c>
    </row>
    <row r="197" spans="2:65" s="1" customFormat="1" ht="24.2" customHeight="1">
      <c r="B197" s="27"/>
      <c r="C197" s="131" t="s">
        <v>72</v>
      </c>
      <c r="D197" s="131" t="s">
        <v>125</v>
      </c>
      <c r="E197" s="132" t="s">
        <v>267</v>
      </c>
      <c r="F197" s="133" t="s">
        <v>268</v>
      </c>
      <c r="G197" s="134" t="s">
        <v>230</v>
      </c>
      <c r="H197" s="135">
        <v>18</v>
      </c>
      <c r="I197" s="136"/>
      <c r="J197" s="137">
        <f t="shared" si="5"/>
        <v>0</v>
      </c>
      <c r="K197" s="138"/>
      <c r="L197" s="27"/>
      <c r="M197" s="139" t="s">
        <v>1</v>
      </c>
      <c r="N197" s="102" t="s">
        <v>37</v>
      </c>
      <c r="P197" s="140">
        <f t="shared" si="6"/>
        <v>0</v>
      </c>
      <c r="Q197" s="140">
        <v>0</v>
      </c>
      <c r="R197" s="140">
        <f t="shared" si="7"/>
        <v>0</v>
      </c>
      <c r="S197" s="140">
        <v>0</v>
      </c>
      <c r="T197" s="141">
        <f t="shared" si="8"/>
        <v>0</v>
      </c>
      <c r="AR197" s="142" t="s">
        <v>129</v>
      </c>
      <c r="AT197" s="142" t="s">
        <v>125</v>
      </c>
      <c r="AU197" s="142" t="s">
        <v>79</v>
      </c>
      <c r="AY197" s="12" t="s">
        <v>124</v>
      </c>
      <c r="BE197" s="143">
        <f t="shared" si="9"/>
        <v>0</v>
      </c>
      <c r="BF197" s="143">
        <f t="shared" si="10"/>
        <v>0</v>
      </c>
      <c r="BG197" s="143">
        <f t="shared" si="11"/>
        <v>0</v>
      </c>
      <c r="BH197" s="143">
        <f t="shared" si="12"/>
        <v>0</v>
      </c>
      <c r="BI197" s="143">
        <f t="shared" si="13"/>
        <v>0</v>
      </c>
      <c r="BJ197" s="12" t="s">
        <v>79</v>
      </c>
      <c r="BK197" s="143">
        <f t="shared" si="14"/>
        <v>0</v>
      </c>
      <c r="BL197" s="12" t="s">
        <v>129</v>
      </c>
      <c r="BM197" s="142" t="s">
        <v>269</v>
      </c>
    </row>
    <row r="198" spans="2:65" s="1" customFormat="1" ht="24.2" customHeight="1">
      <c r="B198" s="27"/>
      <c r="C198" s="131" t="s">
        <v>72</v>
      </c>
      <c r="D198" s="131" t="s">
        <v>125</v>
      </c>
      <c r="E198" s="132" t="s">
        <v>270</v>
      </c>
      <c r="F198" s="133" t="s">
        <v>271</v>
      </c>
      <c r="G198" s="134" t="s">
        <v>230</v>
      </c>
      <c r="H198" s="135">
        <v>6</v>
      </c>
      <c r="I198" s="136"/>
      <c r="J198" s="137">
        <f t="shared" si="5"/>
        <v>0</v>
      </c>
      <c r="K198" s="138"/>
      <c r="L198" s="27"/>
      <c r="M198" s="139" t="s">
        <v>1</v>
      </c>
      <c r="N198" s="102" t="s">
        <v>37</v>
      </c>
      <c r="P198" s="140">
        <f t="shared" si="6"/>
        <v>0</v>
      </c>
      <c r="Q198" s="140">
        <v>0</v>
      </c>
      <c r="R198" s="140">
        <f t="shared" si="7"/>
        <v>0</v>
      </c>
      <c r="S198" s="140">
        <v>0</v>
      </c>
      <c r="T198" s="141">
        <f t="shared" si="8"/>
        <v>0</v>
      </c>
      <c r="AR198" s="142" t="s">
        <v>129</v>
      </c>
      <c r="AT198" s="142" t="s">
        <v>125</v>
      </c>
      <c r="AU198" s="142" t="s">
        <v>79</v>
      </c>
      <c r="AY198" s="12" t="s">
        <v>124</v>
      </c>
      <c r="BE198" s="143">
        <f t="shared" si="9"/>
        <v>0</v>
      </c>
      <c r="BF198" s="143">
        <f t="shared" si="10"/>
        <v>0</v>
      </c>
      <c r="BG198" s="143">
        <f t="shared" si="11"/>
        <v>0</v>
      </c>
      <c r="BH198" s="143">
        <f t="shared" si="12"/>
        <v>0</v>
      </c>
      <c r="BI198" s="143">
        <f t="shared" si="13"/>
        <v>0</v>
      </c>
      <c r="BJ198" s="12" t="s">
        <v>79</v>
      </c>
      <c r="BK198" s="143">
        <f t="shared" si="14"/>
        <v>0</v>
      </c>
      <c r="BL198" s="12" t="s">
        <v>129</v>
      </c>
      <c r="BM198" s="142" t="s">
        <v>272</v>
      </c>
    </row>
    <row r="199" spans="2:65" s="1" customFormat="1" ht="24.2" customHeight="1">
      <c r="B199" s="27"/>
      <c r="C199" s="131" t="s">
        <v>72</v>
      </c>
      <c r="D199" s="131" t="s">
        <v>125</v>
      </c>
      <c r="E199" s="132" t="s">
        <v>273</v>
      </c>
      <c r="F199" s="133" t="s">
        <v>274</v>
      </c>
      <c r="G199" s="134" t="s">
        <v>230</v>
      </c>
      <c r="H199" s="135">
        <v>6</v>
      </c>
      <c r="I199" s="136"/>
      <c r="J199" s="137">
        <f t="shared" si="5"/>
        <v>0</v>
      </c>
      <c r="K199" s="138"/>
      <c r="L199" s="27"/>
      <c r="M199" s="139" t="s">
        <v>1</v>
      </c>
      <c r="N199" s="102" t="s">
        <v>37</v>
      </c>
      <c r="P199" s="140">
        <f t="shared" si="6"/>
        <v>0</v>
      </c>
      <c r="Q199" s="140">
        <v>0</v>
      </c>
      <c r="R199" s="140">
        <f t="shared" si="7"/>
        <v>0</v>
      </c>
      <c r="S199" s="140">
        <v>0</v>
      </c>
      <c r="T199" s="141">
        <f t="shared" si="8"/>
        <v>0</v>
      </c>
      <c r="AR199" s="142" t="s">
        <v>129</v>
      </c>
      <c r="AT199" s="142" t="s">
        <v>125</v>
      </c>
      <c r="AU199" s="142" t="s">
        <v>79</v>
      </c>
      <c r="AY199" s="12" t="s">
        <v>124</v>
      </c>
      <c r="BE199" s="143">
        <f t="shared" si="9"/>
        <v>0</v>
      </c>
      <c r="BF199" s="143">
        <f t="shared" si="10"/>
        <v>0</v>
      </c>
      <c r="BG199" s="143">
        <f t="shared" si="11"/>
        <v>0</v>
      </c>
      <c r="BH199" s="143">
        <f t="shared" si="12"/>
        <v>0</v>
      </c>
      <c r="BI199" s="143">
        <f t="shared" si="13"/>
        <v>0</v>
      </c>
      <c r="BJ199" s="12" t="s">
        <v>79</v>
      </c>
      <c r="BK199" s="143">
        <f t="shared" si="14"/>
        <v>0</v>
      </c>
      <c r="BL199" s="12" t="s">
        <v>129</v>
      </c>
      <c r="BM199" s="142" t="s">
        <v>275</v>
      </c>
    </row>
    <row r="200" spans="2:65" s="1" customFormat="1" ht="24.2" customHeight="1">
      <c r="B200" s="27"/>
      <c r="C200" s="131" t="s">
        <v>72</v>
      </c>
      <c r="D200" s="131" t="s">
        <v>125</v>
      </c>
      <c r="E200" s="132" t="s">
        <v>276</v>
      </c>
      <c r="F200" s="133" t="s">
        <v>277</v>
      </c>
      <c r="G200" s="134" t="s">
        <v>230</v>
      </c>
      <c r="H200" s="135">
        <v>4</v>
      </c>
      <c r="I200" s="136"/>
      <c r="J200" s="137">
        <f t="shared" si="5"/>
        <v>0</v>
      </c>
      <c r="K200" s="138"/>
      <c r="L200" s="27"/>
      <c r="M200" s="139" t="s">
        <v>1</v>
      </c>
      <c r="N200" s="102" t="s">
        <v>37</v>
      </c>
      <c r="P200" s="140">
        <f t="shared" si="6"/>
        <v>0</v>
      </c>
      <c r="Q200" s="140">
        <v>0</v>
      </c>
      <c r="R200" s="140">
        <f t="shared" si="7"/>
        <v>0</v>
      </c>
      <c r="S200" s="140">
        <v>0</v>
      </c>
      <c r="T200" s="141">
        <f t="shared" si="8"/>
        <v>0</v>
      </c>
      <c r="AR200" s="142" t="s">
        <v>129</v>
      </c>
      <c r="AT200" s="142" t="s">
        <v>125</v>
      </c>
      <c r="AU200" s="142" t="s">
        <v>79</v>
      </c>
      <c r="AY200" s="12" t="s">
        <v>124</v>
      </c>
      <c r="BE200" s="143">
        <f t="shared" si="9"/>
        <v>0</v>
      </c>
      <c r="BF200" s="143">
        <f t="shared" si="10"/>
        <v>0</v>
      </c>
      <c r="BG200" s="143">
        <f t="shared" si="11"/>
        <v>0</v>
      </c>
      <c r="BH200" s="143">
        <f t="shared" si="12"/>
        <v>0</v>
      </c>
      <c r="BI200" s="143">
        <f t="shared" si="13"/>
        <v>0</v>
      </c>
      <c r="BJ200" s="12" t="s">
        <v>79</v>
      </c>
      <c r="BK200" s="143">
        <f t="shared" si="14"/>
        <v>0</v>
      </c>
      <c r="BL200" s="12" t="s">
        <v>129</v>
      </c>
      <c r="BM200" s="142" t="s">
        <v>278</v>
      </c>
    </row>
    <row r="201" spans="2:65" s="1" customFormat="1" ht="24.2" customHeight="1">
      <c r="B201" s="27"/>
      <c r="C201" s="131" t="s">
        <v>72</v>
      </c>
      <c r="D201" s="131" t="s">
        <v>125</v>
      </c>
      <c r="E201" s="132" t="s">
        <v>279</v>
      </c>
      <c r="F201" s="133" t="s">
        <v>280</v>
      </c>
      <c r="G201" s="134" t="s">
        <v>230</v>
      </c>
      <c r="H201" s="135">
        <v>1</v>
      </c>
      <c r="I201" s="136"/>
      <c r="J201" s="137">
        <f t="shared" si="5"/>
        <v>0</v>
      </c>
      <c r="K201" s="138"/>
      <c r="L201" s="27"/>
      <c r="M201" s="139" t="s">
        <v>1</v>
      </c>
      <c r="N201" s="102" t="s">
        <v>37</v>
      </c>
      <c r="P201" s="140">
        <f t="shared" si="6"/>
        <v>0</v>
      </c>
      <c r="Q201" s="140">
        <v>0</v>
      </c>
      <c r="R201" s="140">
        <f t="shared" si="7"/>
        <v>0</v>
      </c>
      <c r="S201" s="140">
        <v>0</v>
      </c>
      <c r="T201" s="141">
        <f t="shared" si="8"/>
        <v>0</v>
      </c>
      <c r="AR201" s="142" t="s">
        <v>129</v>
      </c>
      <c r="AT201" s="142" t="s">
        <v>125</v>
      </c>
      <c r="AU201" s="142" t="s">
        <v>79</v>
      </c>
      <c r="AY201" s="12" t="s">
        <v>124</v>
      </c>
      <c r="BE201" s="143">
        <f t="shared" si="9"/>
        <v>0</v>
      </c>
      <c r="BF201" s="143">
        <f t="shared" si="10"/>
        <v>0</v>
      </c>
      <c r="BG201" s="143">
        <f t="shared" si="11"/>
        <v>0</v>
      </c>
      <c r="BH201" s="143">
        <f t="shared" si="12"/>
        <v>0</v>
      </c>
      <c r="BI201" s="143">
        <f t="shared" si="13"/>
        <v>0</v>
      </c>
      <c r="BJ201" s="12" t="s">
        <v>79</v>
      </c>
      <c r="BK201" s="143">
        <f t="shared" si="14"/>
        <v>0</v>
      </c>
      <c r="BL201" s="12" t="s">
        <v>129</v>
      </c>
      <c r="BM201" s="142" t="s">
        <v>281</v>
      </c>
    </row>
    <row r="202" spans="2:65" s="1" customFormat="1" ht="24.2" customHeight="1">
      <c r="B202" s="27"/>
      <c r="C202" s="131" t="s">
        <v>72</v>
      </c>
      <c r="D202" s="131" t="s">
        <v>125</v>
      </c>
      <c r="E202" s="132" t="s">
        <v>282</v>
      </c>
      <c r="F202" s="133" t="s">
        <v>283</v>
      </c>
      <c r="G202" s="134" t="s">
        <v>230</v>
      </c>
      <c r="H202" s="135">
        <v>10</v>
      </c>
      <c r="I202" s="136"/>
      <c r="J202" s="137">
        <f t="shared" si="5"/>
        <v>0</v>
      </c>
      <c r="K202" s="138"/>
      <c r="L202" s="27"/>
      <c r="M202" s="139" t="s">
        <v>1</v>
      </c>
      <c r="N202" s="102" t="s">
        <v>37</v>
      </c>
      <c r="P202" s="140">
        <f t="shared" si="6"/>
        <v>0</v>
      </c>
      <c r="Q202" s="140">
        <v>0</v>
      </c>
      <c r="R202" s="140">
        <f t="shared" si="7"/>
        <v>0</v>
      </c>
      <c r="S202" s="140">
        <v>0</v>
      </c>
      <c r="T202" s="141">
        <f t="shared" si="8"/>
        <v>0</v>
      </c>
      <c r="AR202" s="142" t="s">
        <v>129</v>
      </c>
      <c r="AT202" s="142" t="s">
        <v>125</v>
      </c>
      <c r="AU202" s="142" t="s">
        <v>79</v>
      </c>
      <c r="AY202" s="12" t="s">
        <v>124</v>
      </c>
      <c r="BE202" s="143">
        <f t="shared" si="9"/>
        <v>0</v>
      </c>
      <c r="BF202" s="143">
        <f t="shared" si="10"/>
        <v>0</v>
      </c>
      <c r="BG202" s="143">
        <f t="shared" si="11"/>
        <v>0</v>
      </c>
      <c r="BH202" s="143">
        <f t="shared" si="12"/>
        <v>0</v>
      </c>
      <c r="BI202" s="143">
        <f t="shared" si="13"/>
        <v>0</v>
      </c>
      <c r="BJ202" s="12" t="s">
        <v>79</v>
      </c>
      <c r="BK202" s="143">
        <f t="shared" si="14"/>
        <v>0</v>
      </c>
      <c r="BL202" s="12" t="s">
        <v>129</v>
      </c>
      <c r="BM202" s="142" t="s">
        <v>284</v>
      </c>
    </row>
    <row r="203" spans="2:65" s="1" customFormat="1" ht="24.2" customHeight="1">
      <c r="B203" s="27"/>
      <c r="C203" s="131" t="s">
        <v>72</v>
      </c>
      <c r="D203" s="131" t="s">
        <v>125</v>
      </c>
      <c r="E203" s="132" t="s">
        <v>285</v>
      </c>
      <c r="F203" s="133" t="s">
        <v>286</v>
      </c>
      <c r="G203" s="134" t="s">
        <v>230</v>
      </c>
      <c r="H203" s="135">
        <v>4</v>
      </c>
      <c r="I203" s="136"/>
      <c r="J203" s="137">
        <f t="shared" si="5"/>
        <v>0</v>
      </c>
      <c r="K203" s="138"/>
      <c r="L203" s="27"/>
      <c r="M203" s="139" t="s">
        <v>1</v>
      </c>
      <c r="N203" s="102" t="s">
        <v>37</v>
      </c>
      <c r="P203" s="140">
        <f t="shared" si="6"/>
        <v>0</v>
      </c>
      <c r="Q203" s="140">
        <v>0</v>
      </c>
      <c r="R203" s="140">
        <f t="shared" si="7"/>
        <v>0</v>
      </c>
      <c r="S203" s="140">
        <v>0</v>
      </c>
      <c r="T203" s="141">
        <f t="shared" si="8"/>
        <v>0</v>
      </c>
      <c r="AR203" s="142" t="s">
        <v>129</v>
      </c>
      <c r="AT203" s="142" t="s">
        <v>125</v>
      </c>
      <c r="AU203" s="142" t="s">
        <v>79</v>
      </c>
      <c r="AY203" s="12" t="s">
        <v>124</v>
      </c>
      <c r="BE203" s="143">
        <f t="shared" si="9"/>
        <v>0</v>
      </c>
      <c r="BF203" s="143">
        <f t="shared" si="10"/>
        <v>0</v>
      </c>
      <c r="BG203" s="143">
        <f t="shared" si="11"/>
        <v>0</v>
      </c>
      <c r="BH203" s="143">
        <f t="shared" si="12"/>
        <v>0</v>
      </c>
      <c r="BI203" s="143">
        <f t="shared" si="13"/>
        <v>0</v>
      </c>
      <c r="BJ203" s="12" t="s">
        <v>79</v>
      </c>
      <c r="BK203" s="143">
        <f t="shared" si="14"/>
        <v>0</v>
      </c>
      <c r="BL203" s="12" t="s">
        <v>129</v>
      </c>
      <c r="BM203" s="142" t="s">
        <v>287</v>
      </c>
    </row>
    <row r="204" spans="2:65" s="1" customFormat="1" ht="24.2" customHeight="1">
      <c r="B204" s="27"/>
      <c r="C204" s="131" t="s">
        <v>72</v>
      </c>
      <c r="D204" s="131" t="s">
        <v>125</v>
      </c>
      <c r="E204" s="132" t="s">
        <v>288</v>
      </c>
      <c r="F204" s="133" t="s">
        <v>289</v>
      </c>
      <c r="G204" s="134" t="s">
        <v>230</v>
      </c>
      <c r="H204" s="135">
        <v>1</v>
      </c>
      <c r="I204" s="136"/>
      <c r="J204" s="137">
        <f t="shared" si="5"/>
        <v>0</v>
      </c>
      <c r="K204" s="138"/>
      <c r="L204" s="27"/>
      <c r="M204" s="139" t="s">
        <v>1</v>
      </c>
      <c r="N204" s="102" t="s">
        <v>37</v>
      </c>
      <c r="P204" s="140">
        <f t="shared" si="6"/>
        <v>0</v>
      </c>
      <c r="Q204" s="140">
        <v>0</v>
      </c>
      <c r="R204" s="140">
        <f t="shared" si="7"/>
        <v>0</v>
      </c>
      <c r="S204" s="140">
        <v>0</v>
      </c>
      <c r="T204" s="141">
        <f t="shared" si="8"/>
        <v>0</v>
      </c>
      <c r="AR204" s="142" t="s">
        <v>129</v>
      </c>
      <c r="AT204" s="142" t="s">
        <v>125</v>
      </c>
      <c r="AU204" s="142" t="s">
        <v>79</v>
      </c>
      <c r="AY204" s="12" t="s">
        <v>124</v>
      </c>
      <c r="BE204" s="143">
        <f t="shared" si="9"/>
        <v>0</v>
      </c>
      <c r="BF204" s="143">
        <f t="shared" si="10"/>
        <v>0</v>
      </c>
      <c r="BG204" s="143">
        <f t="shared" si="11"/>
        <v>0</v>
      </c>
      <c r="BH204" s="143">
        <f t="shared" si="12"/>
        <v>0</v>
      </c>
      <c r="BI204" s="143">
        <f t="shared" si="13"/>
        <v>0</v>
      </c>
      <c r="BJ204" s="12" t="s">
        <v>79</v>
      </c>
      <c r="BK204" s="143">
        <f t="shared" si="14"/>
        <v>0</v>
      </c>
      <c r="BL204" s="12" t="s">
        <v>129</v>
      </c>
      <c r="BM204" s="142" t="s">
        <v>290</v>
      </c>
    </row>
    <row r="205" spans="2:65" s="1" customFormat="1" ht="24.2" customHeight="1">
      <c r="B205" s="27"/>
      <c r="C205" s="131" t="s">
        <v>72</v>
      </c>
      <c r="D205" s="131" t="s">
        <v>125</v>
      </c>
      <c r="E205" s="132" t="s">
        <v>291</v>
      </c>
      <c r="F205" s="133" t="s">
        <v>292</v>
      </c>
      <c r="G205" s="134" t="s">
        <v>230</v>
      </c>
      <c r="H205" s="135">
        <v>1</v>
      </c>
      <c r="I205" s="136"/>
      <c r="J205" s="137">
        <f t="shared" si="5"/>
        <v>0</v>
      </c>
      <c r="K205" s="138"/>
      <c r="L205" s="27"/>
      <c r="M205" s="139" t="s">
        <v>1</v>
      </c>
      <c r="N205" s="102" t="s">
        <v>37</v>
      </c>
      <c r="P205" s="140">
        <f t="shared" si="6"/>
        <v>0</v>
      </c>
      <c r="Q205" s="140">
        <v>0</v>
      </c>
      <c r="R205" s="140">
        <f t="shared" si="7"/>
        <v>0</v>
      </c>
      <c r="S205" s="140">
        <v>0</v>
      </c>
      <c r="T205" s="141">
        <f t="shared" si="8"/>
        <v>0</v>
      </c>
      <c r="AR205" s="142" t="s">
        <v>129</v>
      </c>
      <c r="AT205" s="142" t="s">
        <v>125</v>
      </c>
      <c r="AU205" s="142" t="s">
        <v>79</v>
      </c>
      <c r="AY205" s="12" t="s">
        <v>124</v>
      </c>
      <c r="BE205" s="143">
        <f t="shared" si="9"/>
        <v>0</v>
      </c>
      <c r="BF205" s="143">
        <f t="shared" si="10"/>
        <v>0</v>
      </c>
      <c r="BG205" s="143">
        <f t="shared" si="11"/>
        <v>0</v>
      </c>
      <c r="BH205" s="143">
        <f t="shared" si="12"/>
        <v>0</v>
      </c>
      <c r="BI205" s="143">
        <f t="shared" si="13"/>
        <v>0</v>
      </c>
      <c r="BJ205" s="12" t="s">
        <v>79</v>
      </c>
      <c r="BK205" s="143">
        <f t="shared" si="14"/>
        <v>0</v>
      </c>
      <c r="BL205" s="12" t="s">
        <v>129</v>
      </c>
      <c r="BM205" s="142" t="s">
        <v>293</v>
      </c>
    </row>
    <row r="206" spans="2:65" s="1" customFormat="1" ht="24.2" customHeight="1">
      <c r="B206" s="27"/>
      <c r="C206" s="131" t="s">
        <v>72</v>
      </c>
      <c r="D206" s="131" t="s">
        <v>125</v>
      </c>
      <c r="E206" s="132" t="s">
        <v>294</v>
      </c>
      <c r="F206" s="133" t="s">
        <v>295</v>
      </c>
      <c r="G206" s="134" t="s">
        <v>230</v>
      </c>
      <c r="H206" s="135">
        <v>12</v>
      </c>
      <c r="I206" s="136"/>
      <c r="J206" s="137">
        <f t="shared" si="5"/>
        <v>0</v>
      </c>
      <c r="K206" s="138"/>
      <c r="L206" s="27"/>
      <c r="M206" s="139" t="s">
        <v>1</v>
      </c>
      <c r="N206" s="102" t="s">
        <v>37</v>
      </c>
      <c r="P206" s="140">
        <f t="shared" si="6"/>
        <v>0</v>
      </c>
      <c r="Q206" s="140">
        <v>0</v>
      </c>
      <c r="R206" s="140">
        <f t="shared" si="7"/>
        <v>0</v>
      </c>
      <c r="S206" s="140">
        <v>0</v>
      </c>
      <c r="T206" s="141">
        <f t="shared" si="8"/>
        <v>0</v>
      </c>
      <c r="AR206" s="142" t="s">
        <v>129</v>
      </c>
      <c r="AT206" s="142" t="s">
        <v>125</v>
      </c>
      <c r="AU206" s="142" t="s">
        <v>79</v>
      </c>
      <c r="AY206" s="12" t="s">
        <v>124</v>
      </c>
      <c r="BE206" s="143">
        <f t="shared" si="9"/>
        <v>0</v>
      </c>
      <c r="BF206" s="143">
        <f t="shared" si="10"/>
        <v>0</v>
      </c>
      <c r="BG206" s="143">
        <f t="shared" si="11"/>
        <v>0</v>
      </c>
      <c r="BH206" s="143">
        <f t="shared" si="12"/>
        <v>0</v>
      </c>
      <c r="BI206" s="143">
        <f t="shared" si="13"/>
        <v>0</v>
      </c>
      <c r="BJ206" s="12" t="s">
        <v>79</v>
      </c>
      <c r="BK206" s="143">
        <f t="shared" si="14"/>
        <v>0</v>
      </c>
      <c r="BL206" s="12" t="s">
        <v>129</v>
      </c>
      <c r="BM206" s="142" t="s">
        <v>296</v>
      </c>
    </row>
    <row r="207" spans="2:65" s="1" customFormat="1" ht="24.2" customHeight="1">
      <c r="B207" s="27"/>
      <c r="C207" s="131" t="s">
        <v>72</v>
      </c>
      <c r="D207" s="131" t="s">
        <v>125</v>
      </c>
      <c r="E207" s="132" t="s">
        <v>297</v>
      </c>
      <c r="F207" s="133" t="s">
        <v>298</v>
      </c>
      <c r="G207" s="134" t="s">
        <v>230</v>
      </c>
      <c r="H207" s="135">
        <v>2</v>
      </c>
      <c r="I207" s="136"/>
      <c r="J207" s="137">
        <f t="shared" si="5"/>
        <v>0</v>
      </c>
      <c r="K207" s="138"/>
      <c r="L207" s="27"/>
      <c r="M207" s="139" t="s">
        <v>1</v>
      </c>
      <c r="N207" s="102" t="s">
        <v>37</v>
      </c>
      <c r="P207" s="140">
        <f t="shared" si="6"/>
        <v>0</v>
      </c>
      <c r="Q207" s="140">
        <v>0</v>
      </c>
      <c r="R207" s="140">
        <f t="shared" si="7"/>
        <v>0</v>
      </c>
      <c r="S207" s="140">
        <v>0</v>
      </c>
      <c r="T207" s="141">
        <f t="shared" si="8"/>
        <v>0</v>
      </c>
      <c r="AR207" s="142" t="s">
        <v>129</v>
      </c>
      <c r="AT207" s="142" t="s">
        <v>125</v>
      </c>
      <c r="AU207" s="142" t="s">
        <v>79</v>
      </c>
      <c r="AY207" s="12" t="s">
        <v>124</v>
      </c>
      <c r="BE207" s="143">
        <f t="shared" si="9"/>
        <v>0</v>
      </c>
      <c r="BF207" s="143">
        <f t="shared" si="10"/>
        <v>0</v>
      </c>
      <c r="BG207" s="143">
        <f t="shared" si="11"/>
        <v>0</v>
      </c>
      <c r="BH207" s="143">
        <f t="shared" si="12"/>
        <v>0</v>
      </c>
      <c r="BI207" s="143">
        <f t="shared" si="13"/>
        <v>0</v>
      </c>
      <c r="BJ207" s="12" t="s">
        <v>79</v>
      </c>
      <c r="BK207" s="143">
        <f t="shared" si="14"/>
        <v>0</v>
      </c>
      <c r="BL207" s="12" t="s">
        <v>129</v>
      </c>
      <c r="BM207" s="142" t="s">
        <v>299</v>
      </c>
    </row>
    <row r="208" spans="2:65" s="1" customFormat="1" ht="19.5">
      <c r="B208" s="27"/>
      <c r="D208" s="144" t="s">
        <v>135</v>
      </c>
      <c r="F208" s="145" t="s">
        <v>300</v>
      </c>
      <c r="I208" s="106"/>
      <c r="L208" s="27"/>
      <c r="M208" s="146"/>
      <c r="T208" s="51"/>
      <c r="AT208" s="12" t="s">
        <v>135</v>
      </c>
      <c r="AU208" s="12" t="s">
        <v>79</v>
      </c>
    </row>
    <row r="209" spans="2:65" s="1" customFormat="1" ht="24.2" customHeight="1">
      <c r="B209" s="27"/>
      <c r="C209" s="131" t="s">
        <v>72</v>
      </c>
      <c r="D209" s="131" t="s">
        <v>125</v>
      </c>
      <c r="E209" s="132" t="s">
        <v>301</v>
      </c>
      <c r="F209" s="133" t="s">
        <v>302</v>
      </c>
      <c r="G209" s="134" t="s">
        <v>230</v>
      </c>
      <c r="H209" s="135">
        <v>2</v>
      </c>
      <c r="I209" s="136"/>
      <c r="J209" s="137">
        <f>ROUND(I209*H209,2)</f>
        <v>0</v>
      </c>
      <c r="K209" s="138"/>
      <c r="L209" s="27"/>
      <c r="M209" s="139" t="s">
        <v>1</v>
      </c>
      <c r="N209" s="102" t="s">
        <v>37</v>
      </c>
      <c r="P209" s="140">
        <f>O209*H209</f>
        <v>0</v>
      </c>
      <c r="Q209" s="140">
        <v>0</v>
      </c>
      <c r="R209" s="140">
        <f>Q209*H209</f>
        <v>0</v>
      </c>
      <c r="S209" s="140">
        <v>0</v>
      </c>
      <c r="T209" s="141">
        <f>S209*H209</f>
        <v>0</v>
      </c>
      <c r="AR209" s="142" t="s">
        <v>129</v>
      </c>
      <c r="AT209" s="142" t="s">
        <v>125</v>
      </c>
      <c r="AU209" s="142" t="s">
        <v>79</v>
      </c>
      <c r="AY209" s="12" t="s">
        <v>124</v>
      </c>
      <c r="BE209" s="143">
        <f>IF(N209="základní",J209,0)</f>
        <v>0</v>
      </c>
      <c r="BF209" s="143">
        <f>IF(N209="snížená",J209,0)</f>
        <v>0</v>
      </c>
      <c r="BG209" s="143">
        <f>IF(N209="zákl. přenesená",J209,0)</f>
        <v>0</v>
      </c>
      <c r="BH209" s="143">
        <f>IF(N209="sníž. přenesená",J209,0)</f>
        <v>0</v>
      </c>
      <c r="BI209" s="143">
        <f>IF(N209="nulová",J209,0)</f>
        <v>0</v>
      </c>
      <c r="BJ209" s="12" t="s">
        <v>79</v>
      </c>
      <c r="BK209" s="143">
        <f>ROUND(I209*H209,2)</f>
        <v>0</v>
      </c>
      <c r="BL209" s="12" t="s">
        <v>129</v>
      </c>
      <c r="BM209" s="142" t="s">
        <v>303</v>
      </c>
    </row>
    <row r="210" spans="2:65" s="1" customFormat="1" ht="19.5">
      <c r="B210" s="27"/>
      <c r="D210" s="144" t="s">
        <v>135</v>
      </c>
      <c r="F210" s="145" t="s">
        <v>300</v>
      </c>
      <c r="I210" s="106"/>
      <c r="L210" s="27"/>
      <c r="M210" s="146"/>
      <c r="T210" s="51"/>
      <c r="AT210" s="12" t="s">
        <v>135</v>
      </c>
      <c r="AU210" s="12" t="s">
        <v>79</v>
      </c>
    </row>
    <row r="211" spans="2:65" s="1" customFormat="1" ht="24.2" customHeight="1">
      <c r="B211" s="27"/>
      <c r="C211" s="131" t="s">
        <v>72</v>
      </c>
      <c r="D211" s="131" t="s">
        <v>125</v>
      </c>
      <c r="E211" s="132" t="s">
        <v>304</v>
      </c>
      <c r="F211" s="133" t="s">
        <v>305</v>
      </c>
      <c r="G211" s="134" t="s">
        <v>128</v>
      </c>
      <c r="H211" s="135">
        <v>2</v>
      </c>
      <c r="I211" s="136"/>
      <c r="J211" s="137">
        <f>ROUND(I211*H211,2)</f>
        <v>0</v>
      </c>
      <c r="K211" s="138"/>
      <c r="L211" s="27"/>
      <c r="M211" s="139" t="s">
        <v>1</v>
      </c>
      <c r="N211" s="102" t="s">
        <v>37</v>
      </c>
      <c r="P211" s="140">
        <f>O211*H211</f>
        <v>0</v>
      </c>
      <c r="Q211" s="140">
        <v>0</v>
      </c>
      <c r="R211" s="140">
        <f>Q211*H211</f>
        <v>0</v>
      </c>
      <c r="S211" s="140">
        <v>0</v>
      </c>
      <c r="T211" s="141">
        <f>S211*H211</f>
        <v>0</v>
      </c>
      <c r="AR211" s="142" t="s">
        <v>129</v>
      </c>
      <c r="AT211" s="142" t="s">
        <v>125</v>
      </c>
      <c r="AU211" s="142" t="s">
        <v>79</v>
      </c>
      <c r="AY211" s="12" t="s">
        <v>124</v>
      </c>
      <c r="BE211" s="143">
        <f>IF(N211="základní",J211,0)</f>
        <v>0</v>
      </c>
      <c r="BF211" s="143">
        <f>IF(N211="snížená",J211,0)</f>
        <v>0</v>
      </c>
      <c r="BG211" s="143">
        <f>IF(N211="zákl. přenesená",J211,0)</f>
        <v>0</v>
      </c>
      <c r="BH211" s="143">
        <f>IF(N211="sníž. přenesená",J211,0)</f>
        <v>0</v>
      </c>
      <c r="BI211" s="143">
        <f>IF(N211="nulová",J211,0)</f>
        <v>0</v>
      </c>
      <c r="BJ211" s="12" t="s">
        <v>79</v>
      </c>
      <c r="BK211" s="143">
        <f>ROUND(I211*H211,2)</f>
        <v>0</v>
      </c>
      <c r="BL211" s="12" t="s">
        <v>129</v>
      </c>
      <c r="BM211" s="142" t="s">
        <v>306</v>
      </c>
    </row>
    <row r="212" spans="2:65" s="1" customFormat="1" ht="16.5" customHeight="1">
      <c r="B212" s="27"/>
      <c r="C212" s="131" t="s">
        <v>72</v>
      </c>
      <c r="D212" s="131" t="s">
        <v>125</v>
      </c>
      <c r="E212" s="132" t="s">
        <v>307</v>
      </c>
      <c r="F212" s="133" t="s">
        <v>308</v>
      </c>
      <c r="G212" s="134" t="s">
        <v>230</v>
      </c>
      <c r="H212" s="135">
        <v>1</v>
      </c>
      <c r="I212" s="136"/>
      <c r="J212" s="137">
        <f>ROUND(I212*H212,2)</f>
        <v>0</v>
      </c>
      <c r="K212" s="138"/>
      <c r="L212" s="27"/>
      <c r="M212" s="139" t="s">
        <v>1</v>
      </c>
      <c r="N212" s="102" t="s">
        <v>37</v>
      </c>
      <c r="P212" s="140">
        <f>O212*H212</f>
        <v>0</v>
      </c>
      <c r="Q212" s="140">
        <v>0</v>
      </c>
      <c r="R212" s="140">
        <f>Q212*H212</f>
        <v>0</v>
      </c>
      <c r="S212" s="140">
        <v>0</v>
      </c>
      <c r="T212" s="141">
        <f>S212*H212</f>
        <v>0</v>
      </c>
      <c r="AR212" s="142" t="s">
        <v>129</v>
      </c>
      <c r="AT212" s="142" t="s">
        <v>125</v>
      </c>
      <c r="AU212" s="142" t="s">
        <v>79</v>
      </c>
      <c r="AY212" s="12" t="s">
        <v>124</v>
      </c>
      <c r="BE212" s="143">
        <f>IF(N212="základní",J212,0)</f>
        <v>0</v>
      </c>
      <c r="BF212" s="143">
        <f>IF(N212="snížená",J212,0)</f>
        <v>0</v>
      </c>
      <c r="BG212" s="143">
        <f>IF(N212="zákl. přenesená",J212,0)</f>
        <v>0</v>
      </c>
      <c r="BH212" s="143">
        <f>IF(N212="sníž. přenesená",J212,0)</f>
        <v>0</v>
      </c>
      <c r="BI212" s="143">
        <f>IF(N212="nulová",J212,0)</f>
        <v>0</v>
      </c>
      <c r="BJ212" s="12" t="s">
        <v>79</v>
      </c>
      <c r="BK212" s="143">
        <f>ROUND(I212*H212,2)</f>
        <v>0</v>
      </c>
      <c r="BL212" s="12" t="s">
        <v>129</v>
      </c>
      <c r="BM212" s="142" t="s">
        <v>309</v>
      </c>
    </row>
    <row r="213" spans="2:65" s="1" customFormat="1" ht="16.5" customHeight="1">
      <c r="B213" s="27"/>
      <c r="C213" s="131" t="s">
        <v>72</v>
      </c>
      <c r="D213" s="131" t="s">
        <v>125</v>
      </c>
      <c r="E213" s="132" t="s">
        <v>310</v>
      </c>
      <c r="F213" s="133" t="s">
        <v>311</v>
      </c>
      <c r="G213" s="134" t="s">
        <v>230</v>
      </c>
      <c r="H213" s="135">
        <v>1</v>
      </c>
      <c r="I213" s="136"/>
      <c r="J213" s="137">
        <f>ROUND(I213*H213,2)</f>
        <v>0</v>
      </c>
      <c r="K213" s="138"/>
      <c r="L213" s="27"/>
      <c r="M213" s="139" t="s">
        <v>1</v>
      </c>
      <c r="N213" s="102" t="s">
        <v>37</v>
      </c>
      <c r="P213" s="140">
        <f>O213*H213</f>
        <v>0</v>
      </c>
      <c r="Q213" s="140">
        <v>0</v>
      </c>
      <c r="R213" s="140">
        <f>Q213*H213</f>
        <v>0</v>
      </c>
      <c r="S213" s="140">
        <v>0</v>
      </c>
      <c r="T213" s="141">
        <f>S213*H213</f>
        <v>0</v>
      </c>
      <c r="AR213" s="142" t="s">
        <v>129</v>
      </c>
      <c r="AT213" s="142" t="s">
        <v>125</v>
      </c>
      <c r="AU213" s="142" t="s">
        <v>79</v>
      </c>
      <c r="AY213" s="12" t="s">
        <v>124</v>
      </c>
      <c r="BE213" s="143">
        <f>IF(N213="základní",J213,0)</f>
        <v>0</v>
      </c>
      <c r="BF213" s="143">
        <f>IF(N213="snížená",J213,0)</f>
        <v>0</v>
      </c>
      <c r="BG213" s="143">
        <f>IF(N213="zákl. přenesená",J213,0)</f>
        <v>0</v>
      </c>
      <c r="BH213" s="143">
        <f>IF(N213="sníž. přenesená",J213,0)</f>
        <v>0</v>
      </c>
      <c r="BI213" s="143">
        <f>IF(N213="nulová",J213,0)</f>
        <v>0</v>
      </c>
      <c r="BJ213" s="12" t="s">
        <v>79</v>
      </c>
      <c r="BK213" s="143">
        <f>ROUND(I213*H213,2)</f>
        <v>0</v>
      </c>
      <c r="BL213" s="12" t="s">
        <v>129</v>
      </c>
      <c r="BM213" s="142" t="s">
        <v>312</v>
      </c>
    </row>
    <row r="214" spans="2:65" s="1" customFormat="1" ht="21.75" customHeight="1">
      <c r="B214" s="27"/>
      <c r="C214" s="131" t="s">
        <v>72</v>
      </c>
      <c r="D214" s="131" t="s">
        <v>125</v>
      </c>
      <c r="E214" s="132" t="s">
        <v>313</v>
      </c>
      <c r="F214" s="133" t="s">
        <v>314</v>
      </c>
      <c r="G214" s="134" t="s">
        <v>216</v>
      </c>
      <c r="H214" s="147"/>
      <c r="I214" s="136"/>
      <c r="J214" s="137">
        <f>ROUND(I214*H214,2)</f>
        <v>0</v>
      </c>
      <c r="K214" s="138"/>
      <c r="L214" s="27"/>
      <c r="M214" s="139" t="s">
        <v>1</v>
      </c>
      <c r="N214" s="102" t="s">
        <v>37</v>
      </c>
      <c r="P214" s="140">
        <f>O214*H214</f>
        <v>0</v>
      </c>
      <c r="Q214" s="140">
        <v>0</v>
      </c>
      <c r="R214" s="140">
        <f>Q214*H214</f>
        <v>0</v>
      </c>
      <c r="S214" s="140">
        <v>0</v>
      </c>
      <c r="T214" s="141">
        <f>S214*H214</f>
        <v>0</v>
      </c>
      <c r="AR214" s="142" t="s">
        <v>129</v>
      </c>
      <c r="AT214" s="142" t="s">
        <v>125</v>
      </c>
      <c r="AU214" s="142" t="s">
        <v>79</v>
      </c>
      <c r="AY214" s="12" t="s">
        <v>124</v>
      </c>
      <c r="BE214" s="143">
        <f>IF(N214="základní",J214,0)</f>
        <v>0</v>
      </c>
      <c r="BF214" s="143">
        <f>IF(N214="snížená",J214,0)</f>
        <v>0</v>
      </c>
      <c r="BG214" s="143">
        <f>IF(N214="zákl. přenesená",J214,0)</f>
        <v>0</v>
      </c>
      <c r="BH214" s="143">
        <f>IF(N214="sníž. přenesená",J214,0)</f>
        <v>0</v>
      </c>
      <c r="BI214" s="143">
        <f>IF(N214="nulová",J214,0)</f>
        <v>0</v>
      </c>
      <c r="BJ214" s="12" t="s">
        <v>79</v>
      </c>
      <c r="BK214" s="143">
        <f>ROUND(I214*H214,2)</f>
        <v>0</v>
      </c>
      <c r="BL214" s="12" t="s">
        <v>129</v>
      </c>
      <c r="BM214" s="142" t="s">
        <v>315</v>
      </c>
    </row>
    <row r="215" spans="2:65" s="10" customFormat="1" ht="25.9" customHeight="1">
      <c r="B215" s="121"/>
      <c r="D215" s="122" t="s">
        <v>71</v>
      </c>
      <c r="E215" s="123" t="s">
        <v>316</v>
      </c>
      <c r="F215" s="123" t="s">
        <v>317</v>
      </c>
      <c r="I215" s="124"/>
      <c r="J215" s="125">
        <f>BK215</f>
        <v>0</v>
      </c>
      <c r="L215" s="121"/>
      <c r="M215" s="126"/>
      <c r="P215" s="127">
        <f>SUM(P216:P219)</f>
        <v>0</v>
      </c>
      <c r="R215" s="127">
        <f>SUM(R216:R219)</f>
        <v>0</v>
      </c>
      <c r="T215" s="128">
        <f>SUM(T216:T219)</f>
        <v>0</v>
      </c>
      <c r="AR215" s="122" t="s">
        <v>79</v>
      </c>
      <c r="AT215" s="129" t="s">
        <v>71</v>
      </c>
      <c r="AU215" s="129" t="s">
        <v>72</v>
      </c>
      <c r="AY215" s="122" t="s">
        <v>124</v>
      </c>
      <c r="BK215" s="130">
        <f>SUM(BK216:BK219)</f>
        <v>0</v>
      </c>
    </row>
    <row r="216" spans="2:65" s="1" customFormat="1" ht="37.9" customHeight="1">
      <c r="B216" s="27"/>
      <c r="C216" s="131" t="s">
        <v>72</v>
      </c>
      <c r="D216" s="131" t="s">
        <v>125</v>
      </c>
      <c r="E216" s="132" t="s">
        <v>318</v>
      </c>
      <c r="F216" s="133" t="s">
        <v>319</v>
      </c>
      <c r="G216" s="134" t="s">
        <v>128</v>
      </c>
      <c r="H216" s="135">
        <v>1</v>
      </c>
      <c r="I216" s="136"/>
      <c r="J216" s="137">
        <f>ROUND(I216*H216,2)</f>
        <v>0</v>
      </c>
      <c r="K216" s="138"/>
      <c r="L216" s="27"/>
      <c r="M216" s="139" t="s">
        <v>1</v>
      </c>
      <c r="N216" s="102" t="s">
        <v>37</v>
      </c>
      <c r="P216" s="140">
        <f>O216*H216</f>
        <v>0</v>
      </c>
      <c r="Q216" s="140">
        <v>0</v>
      </c>
      <c r="R216" s="140">
        <f>Q216*H216</f>
        <v>0</v>
      </c>
      <c r="S216" s="140">
        <v>0</v>
      </c>
      <c r="T216" s="141">
        <f>S216*H216</f>
        <v>0</v>
      </c>
      <c r="AR216" s="142" t="s">
        <v>129</v>
      </c>
      <c r="AT216" s="142" t="s">
        <v>125</v>
      </c>
      <c r="AU216" s="142" t="s">
        <v>79</v>
      </c>
      <c r="AY216" s="12" t="s">
        <v>124</v>
      </c>
      <c r="BE216" s="143">
        <f>IF(N216="základní",J216,0)</f>
        <v>0</v>
      </c>
      <c r="BF216" s="143">
        <f>IF(N216="snížená",J216,0)</f>
        <v>0</v>
      </c>
      <c r="BG216" s="143">
        <f>IF(N216="zákl. přenesená",J216,0)</f>
        <v>0</v>
      </c>
      <c r="BH216" s="143">
        <f>IF(N216="sníž. přenesená",J216,0)</f>
        <v>0</v>
      </c>
      <c r="BI216" s="143">
        <f>IF(N216="nulová",J216,0)</f>
        <v>0</v>
      </c>
      <c r="BJ216" s="12" t="s">
        <v>79</v>
      </c>
      <c r="BK216" s="143">
        <f>ROUND(I216*H216,2)</f>
        <v>0</v>
      </c>
      <c r="BL216" s="12" t="s">
        <v>129</v>
      </c>
      <c r="BM216" s="142" t="s">
        <v>320</v>
      </c>
    </row>
    <row r="217" spans="2:65" s="1" customFormat="1" ht="19.5">
      <c r="B217" s="27"/>
      <c r="D217" s="144" t="s">
        <v>135</v>
      </c>
      <c r="F217" s="145" t="s">
        <v>321</v>
      </c>
      <c r="I217" s="106"/>
      <c r="L217" s="27"/>
      <c r="M217" s="146"/>
      <c r="T217" s="51"/>
      <c r="AT217" s="12" t="s">
        <v>135</v>
      </c>
      <c r="AU217" s="12" t="s">
        <v>79</v>
      </c>
    </row>
    <row r="218" spans="2:65" s="1" customFormat="1" ht="24.2" customHeight="1">
      <c r="B218" s="27"/>
      <c r="C218" s="131" t="s">
        <v>72</v>
      </c>
      <c r="D218" s="131" t="s">
        <v>125</v>
      </c>
      <c r="E218" s="132" t="s">
        <v>322</v>
      </c>
      <c r="F218" s="133" t="s">
        <v>323</v>
      </c>
      <c r="G218" s="134" t="s">
        <v>324</v>
      </c>
      <c r="H218" s="135">
        <v>450</v>
      </c>
      <c r="I218" s="136"/>
      <c r="J218" s="137">
        <f>ROUND(I218*H218,2)</f>
        <v>0</v>
      </c>
      <c r="K218" s="138"/>
      <c r="L218" s="27"/>
      <c r="M218" s="139" t="s">
        <v>1</v>
      </c>
      <c r="N218" s="102" t="s">
        <v>37</v>
      </c>
      <c r="P218" s="140">
        <f>O218*H218</f>
        <v>0</v>
      </c>
      <c r="Q218" s="140">
        <v>0</v>
      </c>
      <c r="R218" s="140">
        <f>Q218*H218</f>
        <v>0</v>
      </c>
      <c r="S218" s="140">
        <v>0</v>
      </c>
      <c r="T218" s="141">
        <f>S218*H218</f>
        <v>0</v>
      </c>
      <c r="AR218" s="142" t="s">
        <v>129</v>
      </c>
      <c r="AT218" s="142" t="s">
        <v>125</v>
      </c>
      <c r="AU218" s="142" t="s">
        <v>79</v>
      </c>
      <c r="AY218" s="12" t="s">
        <v>124</v>
      </c>
      <c r="BE218" s="143">
        <f>IF(N218="základní",J218,0)</f>
        <v>0</v>
      </c>
      <c r="BF218" s="143">
        <f>IF(N218="snížená",J218,0)</f>
        <v>0</v>
      </c>
      <c r="BG218" s="143">
        <f>IF(N218="zákl. přenesená",J218,0)</f>
        <v>0</v>
      </c>
      <c r="BH218" s="143">
        <f>IF(N218="sníž. přenesená",J218,0)</f>
        <v>0</v>
      </c>
      <c r="BI218" s="143">
        <f>IF(N218="nulová",J218,0)</f>
        <v>0</v>
      </c>
      <c r="BJ218" s="12" t="s">
        <v>79</v>
      </c>
      <c r="BK218" s="143">
        <f>ROUND(I218*H218,2)</f>
        <v>0</v>
      </c>
      <c r="BL218" s="12" t="s">
        <v>129</v>
      </c>
      <c r="BM218" s="142" t="s">
        <v>325</v>
      </c>
    </row>
    <row r="219" spans="2:65" s="1" customFormat="1" ht="16.5" customHeight="1">
      <c r="B219" s="27"/>
      <c r="C219" s="131" t="s">
        <v>72</v>
      </c>
      <c r="D219" s="131" t="s">
        <v>125</v>
      </c>
      <c r="E219" s="132" t="s">
        <v>326</v>
      </c>
      <c r="F219" s="133" t="s">
        <v>327</v>
      </c>
      <c r="G219" s="134" t="s">
        <v>1</v>
      </c>
      <c r="H219" s="135">
        <v>1</v>
      </c>
      <c r="I219" s="136"/>
      <c r="J219" s="137">
        <f>ROUND(I219*H219,2)</f>
        <v>0</v>
      </c>
      <c r="K219" s="138"/>
      <c r="L219" s="27"/>
      <c r="M219" s="139" t="s">
        <v>1</v>
      </c>
      <c r="N219" s="102" t="s">
        <v>37</v>
      </c>
      <c r="P219" s="140">
        <f>O219*H219</f>
        <v>0</v>
      </c>
      <c r="Q219" s="140">
        <v>0</v>
      </c>
      <c r="R219" s="140">
        <f>Q219*H219</f>
        <v>0</v>
      </c>
      <c r="S219" s="140">
        <v>0</v>
      </c>
      <c r="T219" s="141">
        <f>S219*H219</f>
        <v>0</v>
      </c>
      <c r="AR219" s="142" t="s">
        <v>129</v>
      </c>
      <c r="AT219" s="142" t="s">
        <v>125</v>
      </c>
      <c r="AU219" s="142" t="s">
        <v>79</v>
      </c>
      <c r="AY219" s="12" t="s">
        <v>124</v>
      </c>
      <c r="BE219" s="143">
        <f>IF(N219="základní",J219,0)</f>
        <v>0</v>
      </c>
      <c r="BF219" s="143">
        <f>IF(N219="snížená",J219,0)</f>
        <v>0</v>
      </c>
      <c r="BG219" s="143">
        <f>IF(N219="zákl. přenesená",J219,0)</f>
        <v>0</v>
      </c>
      <c r="BH219" s="143">
        <f>IF(N219="sníž. přenesená",J219,0)</f>
        <v>0</v>
      </c>
      <c r="BI219" s="143">
        <f>IF(N219="nulová",J219,0)</f>
        <v>0</v>
      </c>
      <c r="BJ219" s="12" t="s">
        <v>79</v>
      </c>
      <c r="BK219" s="143">
        <f>ROUND(I219*H219,2)</f>
        <v>0</v>
      </c>
      <c r="BL219" s="12" t="s">
        <v>129</v>
      </c>
      <c r="BM219" s="142" t="s">
        <v>328</v>
      </c>
    </row>
    <row r="220" spans="2:65" s="10" customFormat="1" ht="25.9" customHeight="1">
      <c r="B220" s="121"/>
      <c r="D220" s="122" t="s">
        <v>71</v>
      </c>
      <c r="E220" s="123" t="s">
        <v>329</v>
      </c>
      <c r="F220" s="123" t="s">
        <v>330</v>
      </c>
      <c r="I220" s="124"/>
      <c r="J220" s="125">
        <f>BK220</f>
        <v>0</v>
      </c>
      <c r="L220" s="121"/>
      <c r="M220" s="126"/>
      <c r="P220" s="127">
        <f>SUM(P221:P227)</f>
        <v>0</v>
      </c>
      <c r="R220" s="127">
        <f>SUM(R221:R227)</f>
        <v>0</v>
      </c>
      <c r="T220" s="128">
        <f>SUM(T221:T227)</f>
        <v>0</v>
      </c>
      <c r="AR220" s="122" t="s">
        <v>79</v>
      </c>
      <c r="AT220" s="129" t="s">
        <v>71</v>
      </c>
      <c r="AU220" s="129" t="s">
        <v>72</v>
      </c>
      <c r="AY220" s="122" t="s">
        <v>124</v>
      </c>
      <c r="BK220" s="130">
        <f>SUM(BK221:BK227)</f>
        <v>0</v>
      </c>
    </row>
    <row r="221" spans="2:65" s="1" customFormat="1" ht="16.5" customHeight="1">
      <c r="B221" s="27"/>
      <c r="C221" s="131" t="s">
        <v>331</v>
      </c>
      <c r="D221" s="131" t="s">
        <v>125</v>
      </c>
      <c r="E221" s="132" t="s">
        <v>332</v>
      </c>
      <c r="F221" s="133" t="s">
        <v>333</v>
      </c>
      <c r="G221" s="134" t="s">
        <v>128</v>
      </c>
      <c r="H221" s="135">
        <v>1</v>
      </c>
      <c r="I221" s="136"/>
      <c r="J221" s="137">
        <f>ROUND(I221*H221,2)</f>
        <v>0</v>
      </c>
      <c r="K221" s="138"/>
      <c r="L221" s="27"/>
      <c r="M221" s="139" t="s">
        <v>1</v>
      </c>
      <c r="N221" s="102" t="s">
        <v>37</v>
      </c>
      <c r="P221" s="140">
        <f>O221*H221</f>
        <v>0</v>
      </c>
      <c r="Q221" s="140">
        <v>0</v>
      </c>
      <c r="R221" s="140">
        <f>Q221*H221</f>
        <v>0</v>
      </c>
      <c r="S221" s="140">
        <v>0</v>
      </c>
      <c r="T221" s="141">
        <f>S221*H221</f>
        <v>0</v>
      </c>
      <c r="AR221" s="142" t="s">
        <v>129</v>
      </c>
      <c r="AT221" s="142" t="s">
        <v>125</v>
      </c>
      <c r="AU221" s="142" t="s">
        <v>79</v>
      </c>
      <c r="AY221" s="12" t="s">
        <v>124</v>
      </c>
      <c r="BE221" s="143">
        <f>IF(N221="základní",J221,0)</f>
        <v>0</v>
      </c>
      <c r="BF221" s="143">
        <f>IF(N221="snížená",J221,0)</f>
        <v>0</v>
      </c>
      <c r="BG221" s="143">
        <f>IF(N221="zákl. přenesená",J221,0)</f>
        <v>0</v>
      </c>
      <c r="BH221" s="143">
        <f>IF(N221="sníž. přenesená",J221,0)</f>
        <v>0</v>
      </c>
      <c r="BI221" s="143">
        <f>IF(N221="nulová",J221,0)</f>
        <v>0</v>
      </c>
      <c r="BJ221" s="12" t="s">
        <v>79</v>
      </c>
      <c r="BK221" s="143">
        <f>ROUND(I221*H221,2)</f>
        <v>0</v>
      </c>
      <c r="BL221" s="12" t="s">
        <v>129</v>
      </c>
      <c r="BM221" s="142" t="s">
        <v>334</v>
      </c>
    </row>
    <row r="222" spans="2:65" s="1" customFormat="1" ht="16.5" customHeight="1">
      <c r="B222" s="27"/>
      <c r="C222" s="131" t="s">
        <v>72</v>
      </c>
      <c r="D222" s="131" t="s">
        <v>125</v>
      </c>
      <c r="E222" s="132" t="s">
        <v>335</v>
      </c>
      <c r="F222" s="133" t="s">
        <v>100</v>
      </c>
      <c r="G222" s="134" t="s">
        <v>336</v>
      </c>
      <c r="H222" s="135">
        <v>1</v>
      </c>
      <c r="I222" s="136"/>
      <c r="J222" s="137">
        <f>ROUND(I222*H222,2)</f>
        <v>0</v>
      </c>
      <c r="K222" s="138"/>
      <c r="L222" s="27"/>
      <c r="M222" s="139" t="s">
        <v>1</v>
      </c>
      <c r="N222" s="102" t="s">
        <v>37</v>
      </c>
      <c r="P222" s="140">
        <f>O222*H222</f>
        <v>0</v>
      </c>
      <c r="Q222" s="140">
        <v>0</v>
      </c>
      <c r="R222" s="140">
        <f>Q222*H222</f>
        <v>0</v>
      </c>
      <c r="S222" s="140">
        <v>0</v>
      </c>
      <c r="T222" s="141">
        <f>S222*H222</f>
        <v>0</v>
      </c>
      <c r="AR222" s="142" t="s">
        <v>129</v>
      </c>
      <c r="AT222" s="142" t="s">
        <v>125</v>
      </c>
      <c r="AU222" s="142" t="s">
        <v>79</v>
      </c>
      <c r="AY222" s="12" t="s">
        <v>124</v>
      </c>
      <c r="BE222" s="143">
        <f>IF(N222="základní",J222,0)</f>
        <v>0</v>
      </c>
      <c r="BF222" s="143">
        <f>IF(N222="snížená",J222,0)</f>
        <v>0</v>
      </c>
      <c r="BG222" s="143">
        <f>IF(N222="zákl. přenesená",J222,0)</f>
        <v>0</v>
      </c>
      <c r="BH222" s="143">
        <f>IF(N222="sníž. přenesená",J222,0)</f>
        <v>0</v>
      </c>
      <c r="BI222" s="143">
        <f>IF(N222="nulová",J222,0)</f>
        <v>0</v>
      </c>
      <c r="BJ222" s="12" t="s">
        <v>79</v>
      </c>
      <c r="BK222" s="143">
        <f>ROUND(I222*H222,2)</f>
        <v>0</v>
      </c>
      <c r="BL222" s="12" t="s">
        <v>129</v>
      </c>
      <c r="BM222" s="142" t="s">
        <v>337</v>
      </c>
    </row>
    <row r="223" spans="2:65" s="1" customFormat="1" ht="29.25">
      <c r="B223" s="27"/>
      <c r="D223" s="144" t="s">
        <v>135</v>
      </c>
      <c r="F223" s="145" t="s">
        <v>338</v>
      </c>
      <c r="I223" s="106"/>
      <c r="L223" s="27"/>
      <c r="M223" s="146"/>
      <c r="T223" s="51"/>
      <c r="AT223" s="12" t="s">
        <v>135</v>
      </c>
      <c r="AU223" s="12" t="s">
        <v>79</v>
      </c>
    </row>
    <row r="224" spans="2:65" s="1" customFormat="1" ht="16.5" customHeight="1">
      <c r="B224" s="27"/>
      <c r="C224" s="131" t="s">
        <v>72</v>
      </c>
      <c r="D224" s="131" t="s">
        <v>125</v>
      </c>
      <c r="E224" s="132" t="s">
        <v>339</v>
      </c>
      <c r="F224" s="133" t="s">
        <v>340</v>
      </c>
      <c r="G224" s="134" t="s">
        <v>336</v>
      </c>
      <c r="H224" s="135">
        <v>1</v>
      </c>
      <c r="I224" s="136"/>
      <c r="J224" s="137">
        <f>ROUND(I224*H224,2)</f>
        <v>0</v>
      </c>
      <c r="K224" s="138"/>
      <c r="L224" s="27"/>
      <c r="M224" s="139" t="s">
        <v>1</v>
      </c>
      <c r="N224" s="102" t="s">
        <v>37</v>
      </c>
      <c r="P224" s="140">
        <f>O224*H224</f>
        <v>0</v>
      </c>
      <c r="Q224" s="140">
        <v>0</v>
      </c>
      <c r="R224" s="140">
        <f>Q224*H224</f>
        <v>0</v>
      </c>
      <c r="S224" s="140">
        <v>0</v>
      </c>
      <c r="T224" s="141">
        <f>S224*H224</f>
        <v>0</v>
      </c>
      <c r="AR224" s="142" t="s">
        <v>129</v>
      </c>
      <c r="AT224" s="142" t="s">
        <v>125</v>
      </c>
      <c r="AU224" s="142" t="s">
        <v>79</v>
      </c>
      <c r="AY224" s="12" t="s">
        <v>124</v>
      </c>
      <c r="BE224" s="143">
        <f>IF(N224="základní",J224,0)</f>
        <v>0</v>
      </c>
      <c r="BF224" s="143">
        <f>IF(N224="snížená",J224,0)</f>
        <v>0</v>
      </c>
      <c r="BG224" s="143">
        <f>IF(N224="zákl. přenesená",J224,0)</f>
        <v>0</v>
      </c>
      <c r="BH224" s="143">
        <f>IF(N224="sníž. přenesená",J224,0)</f>
        <v>0</v>
      </c>
      <c r="BI224" s="143">
        <f>IF(N224="nulová",J224,0)</f>
        <v>0</v>
      </c>
      <c r="BJ224" s="12" t="s">
        <v>79</v>
      </c>
      <c r="BK224" s="143">
        <f>ROUND(I224*H224,2)</f>
        <v>0</v>
      </c>
      <c r="BL224" s="12" t="s">
        <v>129</v>
      </c>
      <c r="BM224" s="142" t="s">
        <v>341</v>
      </c>
    </row>
    <row r="225" spans="2:65" s="1" customFormat="1" ht="48.75">
      <c r="B225" s="27"/>
      <c r="D225" s="144" t="s">
        <v>135</v>
      </c>
      <c r="F225" s="145" t="s">
        <v>342</v>
      </c>
      <c r="I225" s="106"/>
      <c r="L225" s="27"/>
      <c r="M225" s="146"/>
      <c r="T225" s="51"/>
      <c r="AT225" s="12" t="s">
        <v>135</v>
      </c>
      <c r="AU225" s="12" t="s">
        <v>79</v>
      </c>
    </row>
    <row r="226" spans="2:65" s="1" customFormat="1" ht="16.5" customHeight="1">
      <c r="B226" s="27"/>
      <c r="C226" s="131" t="s">
        <v>72</v>
      </c>
      <c r="D226" s="131" t="s">
        <v>125</v>
      </c>
      <c r="E226" s="132" t="s">
        <v>343</v>
      </c>
      <c r="F226" s="133" t="s">
        <v>344</v>
      </c>
      <c r="G226" s="134" t="s">
        <v>336</v>
      </c>
      <c r="H226" s="135">
        <v>1</v>
      </c>
      <c r="I226" s="136"/>
      <c r="J226" s="137">
        <f>ROUND(I226*H226,2)</f>
        <v>0</v>
      </c>
      <c r="K226" s="138"/>
      <c r="L226" s="27"/>
      <c r="M226" s="139" t="s">
        <v>1</v>
      </c>
      <c r="N226" s="102" t="s">
        <v>37</v>
      </c>
      <c r="P226" s="140">
        <f>O226*H226</f>
        <v>0</v>
      </c>
      <c r="Q226" s="140">
        <v>0</v>
      </c>
      <c r="R226" s="140">
        <f>Q226*H226</f>
        <v>0</v>
      </c>
      <c r="S226" s="140">
        <v>0</v>
      </c>
      <c r="T226" s="141">
        <f>S226*H226</f>
        <v>0</v>
      </c>
      <c r="AR226" s="142" t="s">
        <v>129</v>
      </c>
      <c r="AT226" s="142" t="s">
        <v>125</v>
      </c>
      <c r="AU226" s="142" t="s">
        <v>79</v>
      </c>
      <c r="AY226" s="12" t="s">
        <v>124</v>
      </c>
      <c r="BE226" s="143">
        <f>IF(N226="základní",J226,0)</f>
        <v>0</v>
      </c>
      <c r="BF226" s="143">
        <f>IF(N226="snížená",J226,0)</f>
        <v>0</v>
      </c>
      <c r="BG226" s="143">
        <f>IF(N226="zákl. přenesená",J226,0)</f>
        <v>0</v>
      </c>
      <c r="BH226" s="143">
        <f>IF(N226="sníž. přenesená",J226,0)</f>
        <v>0</v>
      </c>
      <c r="BI226" s="143">
        <f>IF(N226="nulová",J226,0)</f>
        <v>0</v>
      </c>
      <c r="BJ226" s="12" t="s">
        <v>79</v>
      </c>
      <c r="BK226" s="143">
        <f>ROUND(I226*H226,2)</f>
        <v>0</v>
      </c>
      <c r="BL226" s="12" t="s">
        <v>129</v>
      </c>
      <c r="BM226" s="142" t="s">
        <v>345</v>
      </c>
    </row>
    <row r="227" spans="2:65" s="1" customFormat="1" ht="19.5">
      <c r="B227" s="27"/>
      <c r="D227" s="144" t="s">
        <v>135</v>
      </c>
      <c r="F227" s="145" t="s">
        <v>346</v>
      </c>
      <c r="I227" s="106"/>
      <c r="L227" s="27"/>
      <c r="M227" s="146"/>
      <c r="T227" s="51"/>
      <c r="AT227" s="12" t="s">
        <v>135</v>
      </c>
      <c r="AU227" s="12" t="s">
        <v>79</v>
      </c>
    </row>
    <row r="228" spans="2:65" s="10" customFormat="1" ht="25.9" customHeight="1">
      <c r="B228" s="121"/>
      <c r="D228" s="122" t="s">
        <v>71</v>
      </c>
      <c r="E228" s="123" t="s">
        <v>347</v>
      </c>
      <c r="F228" s="123" t="s">
        <v>86</v>
      </c>
      <c r="I228" s="124"/>
      <c r="J228" s="125">
        <f>BK228</f>
        <v>0</v>
      </c>
      <c r="L228" s="121"/>
      <c r="M228" s="126"/>
      <c r="P228" s="127">
        <f>P229</f>
        <v>0</v>
      </c>
      <c r="R228" s="127">
        <f>R229</f>
        <v>0</v>
      </c>
      <c r="T228" s="128">
        <f>T229</f>
        <v>0</v>
      </c>
      <c r="AR228" s="122" t="s">
        <v>79</v>
      </c>
      <c r="AT228" s="129" t="s">
        <v>71</v>
      </c>
      <c r="AU228" s="129" t="s">
        <v>72</v>
      </c>
      <c r="AY228" s="122" t="s">
        <v>124</v>
      </c>
      <c r="BK228" s="130">
        <f>BK229</f>
        <v>0</v>
      </c>
    </row>
    <row r="229" spans="2:65" s="1" customFormat="1" ht="24.2" customHeight="1">
      <c r="B229" s="27"/>
      <c r="C229" s="131" t="s">
        <v>134</v>
      </c>
      <c r="D229" s="131" t="s">
        <v>125</v>
      </c>
      <c r="E229" s="132" t="s">
        <v>348</v>
      </c>
      <c r="F229" s="133" t="s">
        <v>349</v>
      </c>
      <c r="G229" s="134" t="s">
        <v>128</v>
      </c>
      <c r="H229" s="135">
        <v>1</v>
      </c>
      <c r="I229" s="136"/>
      <c r="J229" s="137">
        <f>ROUND(I229*H229,2)</f>
        <v>0</v>
      </c>
      <c r="K229" s="138"/>
      <c r="L229" s="27"/>
      <c r="M229" s="148" t="s">
        <v>1</v>
      </c>
      <c r="N229" s="149" t="s">
        <v>37</v>
      </c>
      <c r="O229" s="150"/>
      <c r="P229" s="151">
        <f>O229*H229</f>
        <v>0</v>
      </c>
      <c r="Q229" s="151">
        <v>0</v>
      </c>
      <c r="R229" s="151">
        <f>Q229*H229</f>
        <v>0</v>
      </c>
      <c r="S229" s="151">
        <v>0</v>
      </c>
      <c r="T229" s="152">
        <f>S229*H229</f>
        <v>0</v>
      </c>
      <c r="AR229" s="142" t="s">
        <v>129</v>
      </c>
      <c r="AT229" s="142" t="s">
        <v>125</v>
      </c>
      <c r="AU229" s="142" t="s">
        <v>79</v>
      </c>
      <c r="AY229" s="12" t="s">
        <v>124</v>
      </c>
      <c r="BE229" s="143">
        <f>IF(N229="základní",J229,0)</f>
        <v>0</v>
      </c>
      <c r="BF229" s="143">
        <f>IF(N229="snížená",J229,0)</f>
        <v>0</v>
      </c>
      <c r="BG229" s="143">
        <f>IF(N229="zákl. přenesená",J229,0)</f>
        <v>0</v>
      </c>
      <c r="BH229" s="143">
        <f>IF(N229="sníž. přenesená",J229,0)</f>
        <v>0</v>
      </c>
      <c r="BI229" s="143">
        <f>IF(N229="nulová",J229,0)</f>
        <v>0</v>
      </c>
      <c r="BJ229" s="12" t="s">
        <v>79</v>
      </c>
      <c r="BK229" s="143">
        <f>ROUND(I229*H229,2)</f>
        <v>0</v>
      </c>
      <c r="BL229" s="12" t="s">
        <v>129</v>
      </c>
      <c r="BM229" s="142" t="s">
        <v>350</v>
      </c>
    </row>
    <row r="230" spans="2:65" s="1" customFormat="1" ht="6.95" customHeight="1">
      <c r="B230" s="39"/>
      <c r="C230" s="40"/>
      <c r="D230" s="40"/>
      <c r="E230" s="40"/>
      <c r="F230" s="40"/>
      <c r="G230" s="40"/>
      <c r="H230" s="40"/>
      <c r="I230" s="40"/>
      <c r="J230" s="40"/>
      <c r="K230" s="40"/>
      <c r="L230" s="27"/>
    </row>
  </sheetData>
  <sheetProtection algorithmName="SHA-512" hashValue="ejg/tLosigmhUvdbJdRGtBqINJMBnoyl+C7EQkt4a5AKTI9vao8afZDUzFwfu7D4xq3B7TvoDmr9dv4swPzv3g==" saltValue="94PCa+Y8BaaFdN/LNLu0wNfoAfgnPfPYB+81Hz+DraWhQphomNmheRIlZ8f8JcgpbUcLsIT4Pt1Rrb9e0u9JlQ==" spinCount="100000" sheet="1" objects="1" scenarios="1" formatColumns="0" formatRows="0" autoFilter="0"/>
  <autoFilter ref="C132:K229" xr:uid="{00000000-0009-0000-0000-000001000000}"/>
  <mergeCells count="14">
    <mergeCell ref="D111:F111"/>
    <mergeCell ref="E123:H123"/>
    <mergeCell ref="E125:H125"/>
    <mergeCell ref="L2:V2"/>
    <mergeCell ref="E87:H87"/>
    <mergeCell ref="D107:F107"/>
    <mergeCell ref="D108:F108"/>
    <mergeCell ref="D109:F109"/>
    <mergeCell ref="D110:F110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AEB17A6720D00F458F7F3E09855E2E40" ma:contentTypeVersion="13" ma:contentTypeDescription="Vytvoří nový dokument" ma:contentTypeScope="" ma:versionID="3a80716cac6155caa621280ed8265d91">
  <xsd:schema xmlns:xsd="http://www.w3.org/2001/XMLSchema" xmlns:xs="http://www.w3.org/2001/XMLSchema" xmlns:p="http://schemas.microsoft.com/office/2006/metadata/properties" xmlns:ns2="172744d7-b7d2-47ac-8879-e5385efed730" xmlns:ns3="193c07b0-bec8-415c-85a1-5a72904ae79e" targetNamespace="http://schemas.microsoft.com/office/2006/metadata/properties" ma:root="true" ma:fieldsID="22baa060315645372c8e2e1edaad12d3" ns2:_="" ns3:_="">
    <xsd:import namespace="172744d7-b7d2-47ac-8879-e5385efed730"/>
    <xsd:import namespace="193c07b0-bec8-415c-85a1-5a72904ae79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72744d7-b7d2-47ac-8879-e5385efed73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Značky obrázků" ma:readOnly="false" ma:fieldId="{5cf76f15-5ced-4ddc-b409-7134ff3c332f}" ma:taxonomyMulti="true" ma:sspId="053d4f19-23b6-45fa-833f-bf57fbe27f6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0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93c07b0-bec8-415c-85a1-5a72904ae79e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Sloupec zachycení celé taxonomie" ma:hidden="true" ma:list="{3806b3bf-83be-4400-a312-e8b3fe9d6985}" ma:internalName="TaxCatchAll" ma:showField="CatchAllData" ma:web="193c07b0-bec8-415c-85a1-5a72904ae79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193c07b0-bec8-415c-85a1-5a72904ae79e" xsi:nil="true"/>
    <lcf76f155ced4ddcb4097134ff3c332f xmlns="172744d7-b7d2-47ac-8879-e5385efed730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726733C-5D36-4C01-92CE-946B489F7CAF}"/>
</file>

<file path=customXml/itemProps2.xml><?xml version="1.0" encoding="utf-8"?>
<ds:datastoreItem xmlns:ds="http://schemas.openxmlformats.org/officeDocument/2006/customXml" ds:itemID="{9D534198-7DD1-4B33-A358-F088D8AA7DDC}"/>
</file>

<file path=customXml/itemProps3.xml><?xml version="1.0" encoding="utf-8"?>
<ds:datastoreItem xmlns:ds="http://schemas.openxmlformats.org/officeDocument/2006/customXml" ds:itemID="{2B0FC578-7D03-488B-8F98-5A446DD320E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OMIS-KROSS\omis</dc:creator>
  <cp:keywords/>
  <dc:description/>
  <cp:lastModifiedBy>Miroslav Huspeka</cp:lastModifiedBy>
  <cp:revision/>
  <dcterms:created xsi:type="dcterms:W3CDTF">2025-12-30T10:42:15Z</dcterms:created>
  <dcterms:modified xsi:type="dcterms:W3CDTF">2025-12-31T07:14:59Z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0x010100AEB17A6720D00F458F7F3E09855E2E40</vt:lpwstr>
  </property>
  <property fmtid="{D5CDD505-2E9C-101B-9397-08002B2CF9AE}" pid="3" name="MediaServiceImageTags">
    <vt:lpwstr/>
  </property>
</Properties>
</file>